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2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https://d.docs.live.net/99bd94eae897b9ca/Documents/PhD/Working file/Research data/1_Sr_separation_from_cementitious_matrices/Data/6_Decontamination_data/Decontamination 2/"/>
    </mc:Choice>
  </mc:AlternateContent>
  <xr:revisionPtr revIDLastSave="2" documentId="11_CA7D0FD33D742F2EA1BF4743F34CC835A32B3D39" xr6:coauthVersionLast="47" xr6:coauthVersionMax="47" xr10:uidLastSave="{ED00D691-6030-467A-A38E-062A75947A1E}"/>
  <bookViews>
    <workbookView xWindow="-120" yWindow="-120" windowWidth="29040" windowHeight="15840" activeTab="3" xr2:uid="{00000000-000D-0000-FFFF-FFFF00000000}"/>
  </bookViews>
  <sheets>
    <sheet name="Raw data" sheetId="1" r:id="rId1"/>
    <sheet name="Sheet1" sheetId="5" r:id="rId2"/>
    <sheet name="Calculations" sheetId="3" r:id="rId3"/>
    <sheet name="Masses" sheetId="4" r:id="rId4"/>
    <sheet name="ValueList_Helper" sheetId="2" state="hidden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6" i="4" l="1"/>
  <c r="C18" i="4"/>
  <c r="B18" i="4"/>
  <c r="B17" i="4"/>
  <c r="C17" i="4" s="1"/>
  <c r="B16" i="4"/>
  <c r="C16" i="4" s="1"/>
  <c r="V3" i="5" l="1"/>
  <c r="AH3" i="5"/>
  <c r="AT3" i="5"/>
  <c r="BF3" i="5"/>
  <c r="BR3" i="5"/>
  <c r="CD3" i="5"/>
  <c r="CP3" i="5"/>
  <c r="CH23" i="5"/>
  <c r="CG23" i="5"/>
  <c r="CH22" i="5"/>
  <c r="CG22" i="5"/>
  <c r="CH21" i="5"/>
  <c r="CG21" i="5"/>
  <c r="CH20" i="5"/>
  <c r="CG20" i="5"/>
  <c r="CH19" i="5"/>
  <c r="CG19" i="5"/>
  <c r="CH18" i="5"/>
  <c r="CG18" i="5"/>
  <c r="CH17" i="5"/>
  <c r="CG17" i="5"/>
  <c r="CH16" i="5"/>
  <c r="CG16" i="5"/>
  <c r="CH15" i="5"/>
  <c r="CG15" i="5"/>
  <c r="CH14" i="5"/>
  <c r="CG14" i="5"/>
  <c r="CH13" i="5"/>
  <c r="CG13" i="5"/>
  <c r="CH12" i="5"/>
  <c r="CG12" i="5"/>
  <c r="CH11" i="5"/>
  <c r="CG11" i="5"/>
  <c r="CH10" i="5"/>
  <c r="CG10" i="5"/>
  <c r="CH9" i="5"/>
  <c r="CG9" i="5"/>
  <c r="CH8" i="5"/>
  <c r="CG8" i="5"/>
  <c r="CH7" i="5"/>
  <c r="CG7" i="5"/>
  <c r="CH6" i="5"/>
  <c r="CG6" i="5"/>
  <c r="CI6" i="5" s="1"/>
  <c r="CH5" i="5"/>
  <c r="CG5" i="5"/>
  <c r="CH4" i="5"/>
  <c r="CG4" i="5"/>
  <c r="CH3" i="5"/>
  <c r="CG3" i="5"/>
  <c r="CI21" i="5" s="1"/>
  <c r="BV23" i="5"/>
  <c r="BU23" i="5"/>
  <c r="BV22" i="5"/>
  <c r="BU22" i="5"/>
  <c r="BV21" i="5"/>
  <c r="BU21" i="5"/>
  <c r="BV20" i="5"/>
  <c r="BU20" i="5"/>
  <c r="BV19" i="5"/>
  <c r="BU19" i="5"/>
  <c r="BV18" i="5"/>
  <c r="BU18" i="5"/>
  <c r="BV17" i="5"/>
  <c r="BU17" i="5"/>
  <c r="BV16" i="5"/>
  <c r="BU16" i="5"/>
  <c r="BV15" i="5"/>
  <c r="BU15" i="5"/>
  <c r="BV14" i="5"/>
  <c r="BU14" i="5"/>
  <c r="BW14" i="5" s="1"/>
  <c r="BV13" i="5"/>
  <c r="BU13" i="5"/>
  <c r="BV12" i="5"/>
  <c r="BU12" i="5"/>
  <c r="BV11" i="5"/>
  <c r="BU11" i="5"/>
  <c r="BV10" i="5"/>
  <c r="BU10" i="5"/>
  <c r="BW10" i="5" s="1"/>
  <c r="BV9" i="5"/>
  <c r="BU9" i="5"/>
  <c r="BV8" i="5"/>
  <c r="BU8" i="5"/>
  <c r="BV7" i="5"/>
  <c r="BU7" i="5"/>
  <c r="BV6" i="5"/>
  <c r="BU6" i="5"/>
  <c r="BW6" i="5" s="1"/>
  <c r="BV5" i="5"/>
  <c r="BU5" i="5"/>
  <c r="BV4" i="5"/>
  <c r="BU4" i="5"/>
  <c r="BV3" i="5"/>
  <c r="BU3" i="5"/>
  <c r="BJ23" i="5"/>
  <c r="BI23" i="5"/>
  <c r="BJ22" i="5"/>
  <c r="BI22" i="5"/>
  <c r="BJ21" i="5"/>
  <c r="BI21" i="5"/>
  <c r="BJ20" i="5"/>
  <c r="BI20" i="5"/>
  <c r="BJ19" i="5"/>
  <c r="BI19" i="5"/>
  <c r="BJ18" i="5"/>
  <c r="BI18" i="5"/>
  <c r="BJ17" i="5"/>
  <c r="BI17" i="5"/>
  <c r="BJ16" i="5"/>
  <c r="BI16" i="5"/>
  <c r="BJ15" i="5"/>
  <c r="BI15" i="5"/>
  <c r="BJ14" i="5"/>
  <c r="BI14" i="5"/>
  <c r="BJ13" i="5"/>
  <c r="BI13" i="5"/>
  <c r="BJ12" i="5"/>
  <c r="BI12" i="5"/>
  <c r="BJ11" i="5"/>
  <c r="BI11" i="5"/>
  <c r="BJ10" i="5"/>
  <c r="BI10" i="5"/>
  <c r="BJ9" i="5"/>
  <c r="BI9" i="5"/>
  <c r="BJ8" i="5"/>
  <c r="BI8" i="5"/>
  <c r="BJ7" i="5"/>
  <c r="BI7" i="5"/>
  <c r="BK7" i="5" s="1"/>
  <c r="BJ6" i="5"/>
  <c r="BI6" i="5"/>
  <c r="BJ5" i="5"/>
  <c r="BI5" i="5"/>
  <c r="BJ4" i="5"/>
  <c r="BI4" i="5"/>
  <c r="BK4" i="5" s="1"/>
  <c r="BJ3" i="5"/>
  <c r="BI3" i="5"/>
  <c r="BK20" i="5" s="1"/>
  <c r="AY23" i="5"/>
  <c r="AX23" i="5"/>
  <c r="AW23" i="5"/>
  <c r="AY22" i="5"/>
  <c r="AX22" i="5"/>
  <c r="AW22" i="5"/>
  <c r="AX21" i="5"/>
  <c r="AW21" i="5"/>
  <c r="AX20" i="5"/>
  <c r="AW20" i="5"/>
  <c r="AY20" i="5" s="1"/>
  <c r="AY19" i="5"/>
  <c r="AX19" i="5"/>
  <c r="AW19" i="5"/>
  <c r="AY18" i="5"/>
  <c r="AX18" i="5"/>
  <c r="AW18" i="5"/>
  <c r="AX17" i="5"/>
  <c r="AW17" i="5"/>
  <c r="AX16" i="5"/>
  <c r="AW16" i="5"/>
  <c r="AY16" i="5" s="1"/>
  <c r="AY15" i="5"/>
  <c r="AX15" i="5"/>
  <c r="AW15" i="5"/>
  <c r="AY14" i="5"/>
  <c r="AX14" i="5"/>
  <c r="AW14" i="5"/>
  <c r="AX13" i="5"/>
  <c r="AW13" i="5"/>
  <c r="AX12" i="5"/>
  <c r="AW12" i="5"/>
  <c r="AY12" i="5" s="1"/>
  <c r="AY11" i="5"/>
  <c r="AX11" i="5"/>
  <c r="AW11" i="5"/>
  <c r="AY10" i="5"/>
  <c r="AX10" i="5"/>
  <c r="AW10" i="5"/>
  <c r="AX9" i="5"/>
  <c r="AW9" i="5"/>
  <c r="AX8" i="5"/>
  <c r="AW8" i="5"/>
  <c r="AY8" i="5" s="1"/>
  <c r="AY7" i="5"/>
  <c r="AX7" i="5"/>
  <c r="AW7" i="5"/>
  <c r="AY6" i="5"/>
  <c r="AX6" i="5"/>
  <c r="AW6" i="5"/>
  <c r="AX5" i="5"/>
  <c r="AW5" i="5"/>
  <c r="AX4" i="5"/>
  <c r="AW4" i="5"/>
  <c r="AY4" i="5" s="1"/>
  <c r="AY3" i="5"/>
  <c r="AX3" i="5"/>
  <c r="AW3" i="5"/>
  <c r="AM3" i="5"/>
  <c r="AL23" i="5"/>
  <c r="AK23" i="5"/>
  <c r="AM23" i="5" s="1"/>
  <c r="AL22" i="5"/>
  <c r="AK22" i="5"/>
  <c r="AL21" i="5"/>
  <c r="AK21" i="5"/>
  <c r="AL20" i="5"/>
  <c r="AK20" i="5"/>
  <c r="AM20" i="5" s="1"/>
  <c r="AL19" i="5"/>
  <c r="AK19" i="5"/>
  <c r="AL18" i="5"/>
  <c r="AK18" i="5"/>
  <c r="AL17" i="5"/>
  <c r="AK17" i="5"/>
  <c r="AL16" i="5"/>
  <c r="AK16" i="5"/>
  <c r="AL15" i="5"/>
  <c r="AK15" i="5"/>
  <c r="AM15" i="5" s="1"/>
  <c r="AL14" i="5"/>
  <c r="AK14" i="5"/>
  <c r="AL13" i="5"/>
  <c r="AK13" i="5"/>
  <c r="AL12" i="5"/>
  <c r="AK12" i="5"/>
  <c r="AM12" i="5" s="1"/>
  <c r="AL11" i="5"/>
  <c r="AK11" i="5"/>
  <c r="AL10" i="5"/>
  <c r="AK10" i="5"/>
  <c r="AL9" i="5"/>
  <c r="AK9" i="5"/>
  <c r="AL8" i="5"/>
  <c r="AK8" i="5"/>
  <c r="AL7" i="5"/>
  <c r="AK7" i="5"/>
  <c r="AM7" i="5" s="1"/>
  <c r="AL6" i="5"/>
  <c r="AK6" i="5"/>
  <c r="AL5" i="5"/>
  <c r="AK5" i="5"/>
  <c r="AL4" i="5"/>
  <c r="AK4" i="5"/>
  <c r="AM4" i="5" s="1"/>
  <c r="AL3" i="5"/>
  <c r="AK3" i="5"/>
  <c r="AM22" i="5" s="1"/>
  <c r="Y3" i="5"/>
  <c r="AA21" i="5"/>
  <c r="AA20" i="5"/>
  <c r="AA17" i="5"/>
  <c r="AA16" i="5"/>
  <c r="AA13" i="5"/>
  <c r="AA12" i="5"/>
  <c r="AA9" i="5"/>
  <c r="AA8" i="5"/>
  <c r="AA5" i="5"/>
  <c r="AA4" i="5"/>
  <c r="AA3" i="5"/>
  <c r="Z3" i="5"/>
  <c r="Z23" i="5"/>
  <c r="Z22" i="5"/>
  <c r="Z21" i="5"/>
  <c r="Z20" i="5"/>
  <c r="Z19" i="5"/>
  <c r="Z18" i="5"/>
  <c r="Z17" i="5"/>
  <c r="Z16" i="5"/>
  <c r="Z15" i="5"/>
  <c r="Z14" i="5"/>
  <c r="Z13" i="5"/>
  <c r="Z12" i="5"/>
  <c r="Z11" i="5"/>
  <c r="Z10" i="5"/>
  <c r="Z9" i="5"/>
  <c r="Z8" i="5"/>
  <c r="Z7" i="5"/>
  <c r="Z6" i="5"/>
  <c r="Z5" i="5"/>
  <c r="Z4" i="5"/>
  <c r="Y23" i="5"/>
  <c r="AA23" i="5" s="1"/>
  <c r="Y22" i="5"/>
  <c r="AA22" i="5" s="1"/>
  <c r="Y21" i="5"/>
  <c r="Y20" i="5"/>
  <c r="Y19" i="5"/>
  <c r="AA19" i="5" s="1"/>
  <c r="Y18" i="5"/>
  <c r="AA18" i="5" s="1"/>
  <c r="Y17" i="5"/>
  <c r="Y16" i="5"/>
  <c r="Y15" i="5"/>
  <c r="AA15" i="5" s="1"/>
  <c r="Y14" i="5"/>
  <c r="AA14" i="5" s="1"/>
  <c r="Y13" i="5"/>
  <c r="Y12" i="5"/>
  <c r="Y11" i="5"/>
  <c r="AA11" i="5" s="1"/>
  <c r="Y10" i="5"/>
  <c r="AA10" i="5" s="1"/>
  <c r="Y9" i="5"/>
  <c r="Y8" i="5"/>
  <c r="Y7" i="5"/>
  <c r="AA7" i="5" s="1"/>
  <c r="Y6" i="5"/>
  <c r="AA6" i="5" s="1"/>
  <c r="Y5" i="5"/>
  <c r="Y4" i="5"/>
  <c r="BW23" i="5" l="1"/>
  <c r="BW3" i="5"/>
  <c r="BW18" i="5"/>
  <c r="BW7" i="5"/>
  <c r="BW11" i="5"/>
  <c r="BW17" i="5"/>
  <c r="BW22" i="5"/>
  <c r="BK10" i="5"/>
  <c r="BK15" i="5"/>
  <c r="BW9" i="5"/>
  <c r="BW13" i="5"/>
  <c r="CI11" i="5"/>
  <c r="CI16" i="5"/>
  <c r="CI19" i="5"/>
  <c r="BK6" i="5"/>
  <c r="BW16" i="5"/>
  <c r="CI4" i="5"/>
  <c r="BK8" i="5"/>
  <c r="BK18" i="5"/>
  <c r="BK23" i="5"/>
  <c r="BW5" i="5"/>
  <c r="BW20" i="5"/>
  <c r="CI8" i="5"/>
  <c r="AM8" i="5"/>
  <c r="AM11" i="5"/>
  <c r="AM16" i="5"/>
  <c r="AM19" i="5"/>
  <c r="AY5" i="5"/>
  <c r="AY9" i="5"/>
  <c r="AY13" i="5"/>
  <c r="AY17" i="5"/>
  <c r="AY21" i="5"/>
  <c r="BK11" i="5"/>
  <c r="BK14" i="5"/>
  <c r="BK19" i="5"/>
  <c r="BK22" i="5"/>
  <c r="BW4" i="5"/>
  <c r="BW8" i="5"/>
  <c r="BW12" i="5"/>
  <c r="BW21" i="5"/>
  <c r="CI7" i="5"/>
  <c r="CI12" i="5"/>
  <c r="CI15" i="5"/>
  <c r="CI20" i="5"/>
  <c r="CI23" i="5"/>
  <c r="CI3" i="5"/>
  <c r="CI10" i="5"/>
  <c r="CI14" i="5"/>
  <c r="CI18" i="5"/>
  <c r="CI22" i="5"/>
  <c r="CI5" i="5"/>
  <c r="CI9" i="5"/>
  <c r="CI13" i="5"/>
  <c r="CI17" i="5"/>
  <c r="BW15" i="5"/>
  <c r="BW19" i="5"/>
  <c r="BK5" i="5"/>
  <c r="BK9" i="5"/>
  <c r="BK13" i="5"/>
  <c r="BK17" i="5"/>
  <c r="BK21" i="5"/>
  <c r="BK3" i="5"/>
  <c r="BK12" i="5"/>
  <c r="BK16" i="5"/>
  <c r="AM13" i="5"/>
  <c r="AM17" i="5"/>
  <c r="AM18" i="5"/>
  <c r="AM5" i="5"/>
  <c r="AM9" i="5"/>
  <c r="AM21" i="5"/>
  <c r="AM6" i="5"/>
  <c r="AM10" i="5"/>
  <c r="AM14" i="5"/>
  <c r="O7" i="5" l="1"/>
  <c r="O11" i="5"/>
  <c r="O15" i="5"/>
  <c r="O19" i="5"/>
  <c r="O23" i="5"/>
  <c r="N4" i="5"/>
  <c r="N5" i="5"/>
  <c r="N6" i="5"/>
  <c r="N7" i="5"/>
  <c r="N8" i="5"/>
  <c r="N9" i="5"/>
  <c r="N10" i="5"/>
  <c r="N11" i="5"/>
  <c r="N12" i="5"/>
  <c r="N13" i="5"/>
  <c r="N14" i="5"/>
  <c r="N15" i="5"/>
  <c r="N16" i="5"/>
  <c r="N17" i="5"/>
  <c r="N18" i="5"/>
  <c r="N19" i="5"/>
  <c r="N20" i="5"/>
  <c r="N21" i="5"/>
  <c r="N22" i="5"/>
  <c r="N23" i="5"/>
  <c r="N3" i="5"/>
  <c r="M4" i="5"/>
  <c r="O4" i="5" s="1"/>
  <c r="M5" i="5"/>
  <c r="O5" i="5" s="1"/>
  <c r="M6" i="5"/>
  <c r="M7" i="5"/>
  <c r="M8" i="5"/>
  <c r="O8" i="5" s="1"/>
  <c r="M9" i="5"/>
  <c r="O9" i="5" s="1"/>
  <c r="M10" i="5"/>
  <c r="M11" i="5"/>
  <c r="M12" i="5"/>
  <c r="O12" i="5" s="1"/>
  <c r="M13" i="5"/>
  <c r="O13" i="5" s="1"/>
  <c r="M14" i="5"/>
  <c r="M15" i="5"/>
  <c r="M16" i="5"/>
  <c r="O16" i="5" s="1"/>
  <c r="M17" i="5"/>
  <c r="O17" i="5" s="1"/>
  <c r="M18" i="5"/>
  <c r="M19" i="5"/>
  <c r="M20" i="5"/>
  <c r="O20" i="5" s="1"/>
  <c r="M21" i="5"/>
  <c r="O21" i="5" s="1"/>
  <c r="M22" i="5"/>
  <c r="M23" i="5"/>
  <c r="M3" i="5"/>
  <c r="O3" i="5" s="1"/>
  <c r="O18" i="5" l="1"/>
  <c r="O10" i="5"/>
  <c r="O22" i="5"/>
  <c r="O14" i="5"/>
  <c r="O6" i="5"/>
  <c r="DM4" i="5"/>
  <c r="DM5" i="5"/>
  <c r="DM6" i="5"/>
  <c r="DM7" i="5"/>
  <c r="DM8" i="5"/>
  <c r="DM9" i="5"/>
  <c r="DM10" i="5"/>
  <c r="DM11" i="5"/>
  <c r="DM12" i="5"/>
  <c r="DM13" i="5"/>
  <c r="DM14" i="5"/>
  <c r="DM15" i="5"/>
  <c r="DM16" i="5"/>
  <c r="DM17" i="5"/>
  <c r="DM18" i="5"/>
  <c r="DM19" i="5"/>
  <c r="DM20" i="5"/>
  <c r="DM21" i="5"/>
  <c r="DM22" i="5"/>
  <c r="DM23" i="5"/>
  <c r="DM3" i="5"/>
  <c r="DL4" i="5"/>
  <c r="DS4" i="5" s="1"/>
  <c r="DT4" i="5" s="1"/>
  <c r="DL5" i="5"/>
  <c r="DS5" i="5" s="1"/>
  <c r="DT5" i="5" s="1"/>
  <c r="DL6" i="5"/>
  <c r="DS6" i="5" s="1"/>
  <c r="DL7" i="5"/>
  <c r="DS7" i="5" s="1"/>
  <c r="DL8" i="5"/>
  <c r="DS8" i="5" s="1"/>
  <c r="DT8" i="5" s="1"/>
  <c r="DL9" i="5"/>
  <c r="DS9" i="5" s="1"/>
  <c r="DT9" i="5" s="1"/>
  <c r="DL10" i="5"/>
  <c r="DS10" i="5" s="1"/>
  <c r="DT10" i="5" s="1"/>
  <c r="DL11" i="5"/>
  <c r="DS11" i="5" s="1"/>
  <c r="DL12" i="5"/>
  <c r="DS12" i="5" s="1"/>
  <c r="DT12" i="5" s="1"/>
  <c r="DL13" i="5"/>
  <c r="DS13" i="5" s="1"/>
  <c r="DT13" i="5" s="1"/>
  <c r="DL14" i="5"/>
  <c r="DS14" i="5" s="1"/>
  <c r="DT14" i="5" s="1"/>
  <c r="DL15" i="5"/>
  <c r="DS15" i="5" s="1"/>
  <c r="P15" i="5" s="1"/>
  <c r="DL16" i="5"/>
  <c r="DS16" i="5" s="1"/>
  <c r="DT16" i="5" s="1"/>
  <c r="DL17" i="5"/>
  <c r="DS17" i="5" s="1"/>
  <c r="DT17" i="5" s="1"/>
  <c r="DL18" i="5"/>
  <c r="DS18" i="5" s="1"/>
  <c r="DT18" i="5" s="1"/>
  <c r="DL19" i="5"/>
  <c r="DS19" i="5" s="1"/>
  <c r="DL20" i="5"/>
  <c r="DS20" i="5" s="1"/>
  <c r="DT20" i="5" s="1"/>
  <c r="DL21" i="5"/>
  <c r="DS21" i="5" s="1"/>
  <c r="DT21" i="5" s="1"/>
  <c r="DL22" i="5"/>
  <c r="DS22" i="5" s="1"/>
  <c r="DT22" i="5" s="1"/>
  <c r="DL23" i="5"/>
  <c r="DS23" i="5" s="1"/>
  <c r="DL3" i="5"/>
  <c r="DS3" i="5" s="1"/>
  <c r="DT3" i="5" s="1"/>
  <c r="DK4" i="5"/>
  <c r="DK5" i="5"/>
  <c r="DK6" i="5"/>
  <c r="DK7" i="5"/>
  <c r="DK8" i="5"/>
  <c r="DK9" i="5"/>
  <c r="DK10" i="5"/>
  <c r="DK11" i="5"/>
  <c r="DK12" i="5"/>
  <c r="DK13" i="5"/>
  <c r="DK14" i="5"/>
  <c r="DK15" i="5"/>
  <c r="DK16" i="5"/>
  <c r="DK17" i="5"/>
  <c r="DK18" i="5"/>
  <c r="DK19" i="5"/>
  <c r="DK20" i="5"/>
  <c r="DK21" i="5"/>
  <c r="DK22" i="5"/>
  <c r="DK23" i="5"/>
  <c r="DK3" i="5"/>
  <c r="DJ4" i="5"/>
  <c r="DQ4" i="5" s="1"/>
  <c r="DJ5" i="5"/>
  <c r="DQ5" i="5" s="1"/>
  <c r="DJ6" i="5"/>
  <c r="DQ6" i="5" s="1"/>
  <c r="DJ7" i="5"/>
  <c r="DQ7" i="5" s="1"/>
  <c r="DJ8" i="5"/>
  <c r="DQ8" i="5" s="1"/>
  <c r="DJ9" i="5"/>
  <c r="DQ9" i="5" s="1"/>
  <c r="DJ10" i="5"/>
  <c r="DQ10" i="5" s="1"/>
  <c r="DJ11" i="5"/>
  <c r="DQ11" i="5" s="1"/>
  <c r="DJ12" i="5"/>
  <c r="DQ12" i="5" s="1"/>
  <c r="DJ13" i="5"/>
  <c r="DQ13" i="5" s="1"/>
  <c r="DJ14" i="5"/>
  <c r="DQ14" i="5" s="1"/>
  <c r="DJ15" i="5"/>
  <c r="DQ15" i="5" s="1"/>
  <c r="DJ16" i="5"/>
  <c r="DQ16" i="5" s="1"/>
  <c r="DJ17" i="5"/>
  <c r="DQ17" i="5" s="1"/>
  <c r="DJ18" i="5"/>
  <c r="DQ18" i="5" s="1"/>
  <c r="DJ19" i="5"/>
  <c r="DQ19" i="5" s="1"/>
  <c r="DJ20" i="5"/>
  <c r="DQ20" i="5" s="1"/>
  <c r="DJ21" i="5"/>
  <c r="DQ21" i="5" s="1"/>
  <c r="DJ22" i="5"/>
  <c r="DQ22" i="5" s="1"/>
  <c r="DJ23" i="5"/>
  <c r="DQ23" i="5" s="1"/>
  <c r="DJ3" i="5"/>
  <c r="DQ3" i="5" s="1"/>
  <c r="U15" i="5" l="1"/>
  <c r="BL20" i="5"/>
  <c r="AB20" i="5"/>
  <c r="AZ20" i="5"/>
  <c r="AN20" i="5"/>
  <c r="CJ20" i="5"/>
  <c r="BX20" i="5"/>
  <c r="DR20" i="5"/>
  <c r="BL12" i="5"/>
  <c r="AB12" i="5"/>
  <c r="AN12" i="5"/>
  <c r="BX12" i="5"/>
  <c r="CJ12" i="5"/>
  <c r="AZ12" i="5"/>
  <c r="DR12" i="5"/>
  <c r="CJ4" i="5"/>
  <c r="CK4" i="5" s="1"/>
  <c r="AB4" i="5"/>
  <c r="AZ4" i="5"/>
  <c r="AN4" i="5"/>
  <c r="AO4" i="5" s="1"/>
  <c r="BX4" i="5"/>
  <c r="BY4" i="5" s="1"/>
  <c r="BL4" i="5"/>
  <c r="DR4" i="5"/>
  <c r="AB23" i="5"/>
  <c r="CJ23" i="5"/>
  <c r="AZ23" i="5"/>
  <c r="AN23" i="5"/>
  <c r="BX23" i="5"/>
  <c r="BL23" i="5"/>
  <c r="DR23" i="5"/>
  <c r="AB15" i="5"/>
  <c r="AZ15" i="5"/>
  <c r="BX15" i="5"/>
  <c r="BL15" i="5"/>
  <c r="CJ15" i="5"/>
  <c r="AN15" i="5"/>
  <c r="DR15" i="5"/>
  <c r="BX22" i="5"/>
  <c r="AZ22" i="5"/>
  <c r="AN22" i="5"/>
  <c r="AB22" i="5"/>
  <c r="CJ22" i="5"/>
  <c r="BL22" i="5"/>
  <c r="DR22" i="5"/>
  <c r="AZ14" i="5"/>
  <c r="BL14" i="5"/>
  <c r="AB14" i="5"/>
  <c r="AN14" i="5"/>
  <c r="CJ14" i="5"/>
  <c r="BX14" i="5"/>
  <c r="DR14" i="5"/>
  <c r="AZ10" i="5"/>
  <c r="BA10" i="5" s="1"/>
  <c r="AN10" i="5"/>
  <c r="AO10" i="5" s="1"/>
  <c r="BL10" i="5"/>
  <c r="AB10" i="5"/>
  <c r="AC10" i="5" s="1"/>
  <c r="BX10" i="5"/>
  <c r="BY10" i="5" s="1"/>
  <c r="CJ10" i="5"/>
  <c r="CK10" i="5" s="1"/>
  <c r="DR10" i="5"/>
  <c r="AZ6" i="5"/>
  <c r="AB6" i="5"/>
  <c r="AC6" i="5" s="1"/>
  <c r="BX6" i="5"/>
  <c r="CJ6" i="5"/>
  <c r="BL6" i="5"/>
  <c r="AN6" i="5"/>
  <c r="AO6" i="5" s="1"/>
  <c r="DR6" i="5"/>
  <c r="P17" i="5"/>
  <c r="P8" i="5"/>
  <c r="Q8" i="5" s="1"/>
  <c r="P21" i="5"/>
  <c r="AB3" i="5"/>
  <c r="AC3" i="5" s="1"/>
  <c r="CJ3" i="5"/>
  <c r="AZ3" i="5"/>
  <c r="AN3" i="5"/>
  <c r="AO3" i="5" s="1"/>
  <c r="BL3" i="5"/>
  <c r="BM3" i="5" s="1"/>
  <c r="BX3" i="5"/>
  <c r="DR3" i="5"/>
  <c r="AB16" i="5"/>
  <c r="AN16" i="5"/>
  <c r="BL16" i="5"/>
  <c r="CJ16" i="5"/>
  <c r="BX16" i="5"/>
  <c r="AZ16" i="5"/>
  <c r="DR16" i="5"/>
  <c r="AB8" i="5"/>
  <c r="BL8" i="5"/>
  <c r="BM8" i="5" s="1"/>
  <c r="BX8" i="5"/>
  <c r="AN8" i="5"/>
  <c r="CJ8" i="5"/>
  <c r="AZ8" i="5"/>
  <c r="BA8" i="5" s="1"/>
  <c r="DR8" i="5"/>
  <c r="DT6" i="5"/>
  <c r="BX19" i="5"/>
  <c r="BL19" i="5"/>
  <c r="AB19" i="5"/>
  <c r="AN19" i="5"/>
  <c r="CJ19" i="5"/>
  <c r="AZ19" i="5"/>
  <c r="DR19" i="5"/>
  <c r="AB11" i="5"/>
  <c r="AZ11" i="5"/>
  <c r="AN11" i="5"/>
  <c r="BL11" i="5"/>
  <c r="CJ11" i="5"/>
  <c r="BX11" i="5"/>
  <c r="DR11" i="5"/>
  <c r="AB7" i="5"/>
  <c r="AC7" i="5" s="1"/>
  <c r="BL7" i="5"/>
  <c r="AZ7" i="5"/>
  <c r="CJ7" i="5"/>
  <c r="CK7" i="5" s="1"/>
  <c r="BX7" i="5"/>
  <c r="BY7" i="5" s="1"/>
  <c r="AN7" i="5"/>
  <c r="DR7" i="5"/>
  <c r="AZ18" i="5"/>
  <c r="BX18" i="5"/>
  <c r="BL18" i="5"/>
  <c r="CJ18" i="5"/>
  <c r="AN18" i="5"/>
  <c r="AB18" i="5"/>
  <c r="DR18" i="5"/>
  <c r="CJ21" i="5"/>
  <c r="AZ21" i="5"/>
  <c r="BX21" i="5"/>
  <c r="BL21" i="5"/>
  <c r="AB21" i="5"/>
  <c r="AN21" i="5"/>
  <c r="DR21" i="5"/>
  <c r="AN17" i="5"/>
  <c r="BX17" i="5"/>
  <c r="AZ17" i="5"/>
  <c r="CJ17" i="5"/>
  <c r="BL17" i="5"/>
  <c r="AB17" i="5"/>
  <c r="DR17" i="5"/>
  <c r="CJ13" i="5"/>
  <c r="AN13" i="5"/>
  <c r="BX13" i="5"/>
  <c r="BL13" i="5"/>
  <c r="AB13" i="5"/>
  <c r="AZ13" i="5"/>
  <c r="DR13" i="5"/>
  <c r="AN9" i="5"/>
  <c r="AO9" i="5" s="1"/>
  <c r="AB9" i="5"/>
  <c r="AC9" i="5" s="1"/>
  <c r="BX9" i="5"/>
  <c r="BL9" i="5"/>
  <c r="AZ9" i="5"/>
  <c r="BA9" i="5" s="1"/>
  <c r="CJ9" i="5"/>
  <c r="CK9" i="5" s="1"/>
  <c r="DR9" i="5"/>
  <c r="AB5" i="5"/>
  <c r="BL5" i="5"/>
  <c r="BM5" i="5" s="1"/>
  <c r="CJ5" i="5"/>
  <c r="AN5" i="5"/>
  <c r="AZ5" i="5"/>
  <c r="BX5" i="5"/>
  <c r="BY5" i="5" s="1"/>
  <c r="DR5" i="5"/>
  <c r="DT23" i="5"/>
  <c r="DT19" i="5"/>
  <c r="DT15" i="5"/>
  <c r="Q15" i="5" s="1"/>
  <c r="DT11" i="5"/>
  <c r="DT7" i="5"/>
  <c r="P19" i="5"/>
  <c r="P10" i="5"/>
  <c r="Q10" i="5" s="1"/>
  <c r="P12" i="5"/>
  <c r="P6" i="5"/>
  <c r="Q6" i="5" s="1"/>
  <c r="P7" i="5"/>
  <c r="Q7" i="5" s="1"/>
  <c r="P23" i="5"/>
  <c r="P18" i="5"/>
  <c r="P16" i="5"/>
  <c r="P5" i="5"/>
  <c r="Q5" i="5" s="1"/>
  <c r="P14" i="5"/>
  <c r="P11" i="5"/>
  <c r="Q11" i="5" s="1"/>
  <c r="P3" i="5"/>
  <c r="Q3" i="5" s="1"/>
  <c r="P9" i="5"/>
  <c r="Q9" i="5" s="1"/>
  <c r="P4" i="5"/>
  <c r="Q4" i="5" s="1"/>
  <c r="P20" i="5"/>
  <c r="P13" i="5"/>
  <c r="P22" i="5"/>
  <c r="N17" i="4"/>
  <c r="O17" i="4" s="1"/>
  <c r="N18" i="4"/>
  <c r="O18" i="4" s="1"/>
  <c r="L17" i="4"/>
  <c r="M17" i="4" s="1"/>
  <c r="L18" i="4"/>
  <c r="M18" i="4" s="1"/>
  <c r="J17" i="4"/>
  <c r="K17" i="4" s="1"/>
  <c r="J18" i="4"/>
  <c r="K18" i="4" s="1"/>
  <c r="H17" i="4"/>
  <c r="I17" i="4" s="1"/>
  <c r="H18" i="4"/>
  <c r="I18" i="4" s="1"/>
  <c r="F17" i="4"/>
  <c r="G17" i="4" s="1"/>
  <c r="F18" i="4"/>
  <c r="G18" i="4" s="1"/>
  <c r="D17" i="4"/>
  <c r="E17" i="4" s="1"/>
  <c r="D18" i="4"/>
  <c r="E18" i="4" s="1"/>
  <c r="D16" i="4"/>
  <c r="E16" i="4" s="1"/>
  <c r="F16" i="4"/>
  <c r="G16" i="4" s="1"/>
  <c r="H16" i="4"/>
  <c r="I16" i="4" s="1"/>
  <c r="J16" i="4"/>
  <c r="K16" i="4" s="1"/>
  <c r="L16" i="4"/>
  <c r="M16" i="4" s="1"/>
  <c r="N16" i="4"/>
  <c r="O16" i="4" s="1"/>
  <c r="AS21" i="5" l="1"/>
  <c r="AO21" i="5"/>
  <c r="AS18" i="5"/>
  <c r="AO18" i="5"/>
  <c r="BA18" i="5"/>
  <c r="BE18" i="5"/>
  <c r="AS15" i="5"/>
  <c r="AO15" i="5"/>
  <c r="CC23" i="5"/>
  <c r="BY23" i="5"/>
  <c r="AG23" i="5"/>
  <c r="AC23" i="5"/>
  <c r="AG20" i="5"/>
  <c r="AC20" i="5"/>
  <c r="U22" i="5"/>
  <c r="Q22" i="5"/>
  <c r="U19" i="5"/>
  <c r="Q19" i="5"/>
  <c r="BA5" i="5"/>
  <c r="AC5" i="5"/>
  <c r="BM9" i="5"/>
  <c r="CC13" i="5"/>
  <c r="BY13" i="5"/>
  <c r="AG17" i="5"/>
  <c r="AH17" i="5" s="1"/>
  <c r="AC17" i="5"/>
  <c r="CC17" i="5"/>
  <c r="BY17" i="5"/>
  <c r="AG21" i="5"/>
  <c r="AH21" i="5" s="1"/>
  <c r="AC21" i="5"/>
  <c r="CO21" i="5"/>
  <c r="CK21" i="5"/>
  <c r="CO18" i="5"/>
  <c r="CP18" i="5" s="1"/>
  <c r="CK18" i="5"/>
  <c r="BA7" i="5"/>
  <c r="BY11" i="5"/>
  <c r="BA11" i="5"/>
  <c r="CO19" i="5"/>
  <c r="CK19" i="5"/>
  <c r="CC19" i="5"/>
  <c r="BY19" i="5"/>
  <c r="CK8" i="5"/>
  <c r="AC8" i="5"/>
  <c r="CO16" i="5"/>
  <c r="CK16" i="5"/>
  <c r="BA3" i="5"/>
  <c r="BM6" i="5"/>
  <c r="BA6" i="5"/>
  <c r="AG14" i="5"/>
  <c r="AH14" i="5" s="1"/>
  <c r="AC14" i="5"/>
  <c r="BM22" i="5"/>
  <c r="BQ22" i="5"/>
  <c r="BR22" i="5" s="1"/>
  <c r="BA22" i="5"/>
  <c r="BE22" i="5"/>
  <c r="CO15" i="5"/>
  <c r="CK15" i="5"/>
  <c r="AG15" i="5"/>
  <c r="AH15" i="5" s="1"/>
  <c r="AC15" i="5"/>
  <c r="AS23" i="5"/>
  <c r="AO23" i="5"/>
  <c r="BA4" i="5"/>
  <c r="BE12" i="5"/>
  <c r="BF12" i="5" s="1"/>
  <c r="BA12" i="5"/>
  <c r="AG12" i="5"/>
  <c r="AC12" i="5"/>
  <c r="CO20" i="5"/>
  <c r="CP20" i="5" s="1"/>
  <c r="CK20" i="5"/>
  <c r="BM20" i="5"/>
  <c r="BQ20" i="5"/>
  <c r="BR20" i="5" s="1"/>
  <c r="U14" i="5"/>
  <c r="V14" i="5" s="1"/>
  <c r="Q14" i="5"/>
  <c r="U23" i="5"/>
  <c r="Q23" i="5"/>
  <c r="BQ13" i="5"/>
  <c r="BR13" i="5" s="1"/>
  <c r="BM13" i="5"/>
  <c r="BA17" i="5"/>
  <c r="BE17" i="5"/>
  <c r="BF17" i="5" s="1"/>
  <c r="BA21" i="5"/>
  <c r="BE21" i="5"/>
  <c r="AO11" i="5"/>
  <c r="BA19" i="5"/>
  <c r="BE19" i="5"/>
  <c r="BM19" i="5"/>
  <c r="BQ19" i="5"/>
  <c r="BR19" i="5" s="1"/>
  <c r="CC16" i="5"/>
  <c r="CD16" i="5" s="1"/>
  <c r="BY16" i="5"/>
  <c r="AG16" i="5"/>
  <c r="AC16" i="5"/>
  <c r="U21" i="5"/>
  <c r="V21" i="5" s="1"/>
  <c r="Q21" i="5"/>
  <c r="AS14" i="5"/>
  <c r="AO14" i="5"/>
  <c r="AS22" i="5"/>
  <c r="AT22" i="5" s="1"/>
  <c r="AO22" i="5"/>
  <c r="BA15" i="5"/>
  <c r="BE15" i="5"/>
  <c r="BF15" i="5" s="1"/>
  <c r="AO12" i="5"/>
  <c r="AS12" i="5"/>
  <c r="CC20" i="5"/>
  <c r="BY20" i="5"/>
  <c r="U13" i="5"/>
  <c r="V13" i="5" s="1"/>
  <c r="Q13" i="5"/>
  <c r="U16" i="5"/>
  <c r="Q16" i="5"/>
  <c r="AO5" i="5"/>
  <c r="BY9" i="5"/>
  <c r="BA13" i="5"/>
  <c r="BE13" i="5"/>
  <c r="BF13" i="5" s="1"/>
  <c r="AS13" i="5"/>
  <c r="AT13" i="5" s="1"/>
  <c r="AO13" i="5"/>
  <c r="BQ17" i="5"/>
  <c r="BM17" i="5"/>
  <c r="AS17" i="5"/>
  <c r="AT17" i="5" s="1"/>
  <c r="AO17" i="5"/>
  <c r="BQ21" i="5"/>
  <c r="BM21" i="5"/>
  <c r="BQ18" i="5"/>
  <c r="BR18" i="5" s="1"/>
  <c r="BM18" i="5"/>
  <c r="AO7" i="5"/>
  <c r="BM7" i="5"/>
  <c r="CK11" i="5"/>
  <c r="AC11" i="5"/>
  <c r="AS19" i="5"/>
  <c r="AO19" i="5"/>
  <c r="AO8" i="5"/>
  <c r="BQ16" i="5"/>
  <c r="BR16" i="5" s="1"/>
  <c r="BM16" i="5"/>
  <c r="BY3" i="5"/>
  <c r="CK3" i="5"/>
  <c r="U17" i="5"/>
  <c r="V17" i="5" s="1"/>
  <c r="Q17" i="5"/>
  <c r="CK6" i="5"/>
  <c r="BM10" i="5"/>
  <c r="BY14" i="5"/>
  <c r="CC14" i="5"/>
  <c r="BM14" i="5"/>
  <c r="BQ14" i="5"/>
  <c r="BR14" i="5" s="1"/>
  <c r="CO22" i="5"/>
  <c r="CP22" i="5" s="1"/>
  <c r="CK22" i="5"/>
  <c r="BY22" i="5"/>
  <c r="CC22" i="5"/>
  <c r="CD22" i="5" s="1"/>
  <c r="BQ15" i="5"/>
  <c r="BR15" i="5" s="1"/>
  <c r="BM15" i="5"/>
  <c r="BA23" i="5"/>
  <c r="BE23" i="5"/>
  <c r="BF23" i="5" s="1"/>
  <c r="BM4" i="5"/>
  <c r="AC4" i="5"/>
  <c r="CO12" i="5"/>
  <c r="CK12" i="5"/>
  <c r="BQ12" i="5"/>
  <c r="BR12" i="5" s="1"/>
  <c r="BM12" i="5"/>
  <c r="AO20" i="5"/>
  <c r="AS20" i="5"/>
  <c r="AT20" i="5" s="1"/>
  <c r="U20" i="5"/>
  <c r="V20" i="5" s="1"/>
  <c r="Q20" i="5"/>
  <c r="U18" i="5"/>
  <c r="Q18" i="5"/>
  <c r="U12" i="5"/>
  <c r="V12" i="5" s="1"/>
  <c r="Q12" i="5"/>
  <c r="CK5" i="5"/>
  <c r="AG13" i="5"/>
  <c r="AH13" i="5" s="1"/>
  <c r="AC13" i="5"/>
  <c r="CO13" i="5"/>
  <c r="CK13" i="5"/>
  <c r="CO17" i="5"/>
  <c r="CP17" i="5" s="1"/>
  <c r="CK17" i="5"/>
  <c r="BY21" i="5"/>
  <c r="CC21" i="5"/>
  <c r="CD21" i="5" s="1"/>
  <c r="AG18" i="5"/>
  <c r="AH18" i="5" s="1"/>
  <c r="AC18" i="5"/>
  <c r="BY18" i="5"/>
  <c r="CC18" i="5"/>
  <c r="CD18" i="5" s="1"/>
  <c r="BM11" i="5"/>
  <c r="AG19" i="5"/>
  <c r="AH19" i="5" s="1"/>
  <c r="AC19" i="5"/>
  <c r="BY8" i="5"/>
  <c r="BE16" i="5"/>
  <c r="BF16" i="5" s="1"/>
  <c r="BA16" i="5"/>
  <c r="AS16" i="5"/>
  <c r="AO16" i="5"/>
  <c r="BY6" i="5"/>
  <c r="CO14" i="5"/>
  <c r="CP14" i="5" s="1"/>
  <c r="CK14" i="5"/>
  <c r="BA14" i="5"/>
  <c r="BE14" i="5"/>
  <c r="BF14" i="5" s="1"/>
  <c r="AG22" i="5"/>
  <c r="AH22" i="5" s="1"/>
  <c r="AC22" i="5"/>
  <c r="CC15" i="5"/>
  <c r="BY15" i="5"/>
  <c r="BQ23" i="5"/>
  <c r="BR23" i="5" s="1"/>
  <c r="BM23" i="5"/>
  <c r="CO23" i="5"/>
  <c r="CK23" i="5"/>
  <c r="BY12" i="5"/>
  <c r="CC12" i="5"/>
  <c r="BE20" i="5"/>
  <c r="BA20" i="5"/>
  <c r="V15" i="5"/>
  <c r="BG5" i="1"/>
  <c r="BK7" i="1"/>
  <c r="BK9" i="1"/>
  <c r="BK11" i="1"/>
  <c r="BK13" i="1"/>
  <c r="BK15" i="1"/>
  <c r="BK17" i="1"/>
  <c r="BK19" i="1"/>
  <c r="BK21" i="1"/>
  <c r="BK5" i="1"/>
  <c r="AJ5" i="1" s="1"/>
  <c r="AJ34" i="1" s="1"/>
  <c r="BK48" i="1"/>
  <c r="BK50" i="1"/>
  <c r="BK40" i="1"/>
  <c r="BK42" i="1"/>
  <c r="BK26" i="1"/>
  <c r="BK28" i="1"/>
  <c r="BK31" i="1"/>
  <c r="BK33" i="1"/>
  <c r="BK35" i="1"/>
  <c r="O55" i="3"/>
  <c r="O56" i="3"/>
  <c r="O57" i="3"/>
  <c r="O58" i="3"/>
  <c r="O59" i="3"/>
  <c r="O60" i="3"/>
  <c r="O61" i="3"/>
  <c r="O62" i="3"/>
  <c r="O63" i="3"/>
  <c r="O64" i="3"/>
  <c r="O65" i="3"/>
  <c r="O54" i="3"/>
  <c r="M55" i="3"/>
  <c r="M56" i="3"/>
  <c r="M57" i="3"/>
  <c r="M58" i="3"/>
  <c r="M59" i="3"/>
  <c r="M60" i="3"/>
  <c r="M61" i="3"/>
  <c r="M62" i="3"/>
  <c r="M63" i="3"/>
  <c r="M64" i="3"/>
  <c r="M65" i="3"/>
  <c r="M54" i="3"/>
  <c r="K55" i="3"/>
  <c r="K56" i="3"/>
  <c r="K57" i="3"/>
  <c r="K58" i="3"/>
  <c r="K59" i="3"/>
  <c r="K60" i="3"/>
  <c r="K61" i="3"/>
  <c r="K62" i="3"/>
  <c r="K63" i="3"/>
  <c r="K64" i="3"/>
  <c r="K65" i="3"/>
  <c r="K54" i="3"/>
  <c r="I55" i="3"/>
  <c r="I56" i="3"/>
  <c r="I57" i="3"/>
  <c r="I58" i="3"/>
  <c r="I59" i="3"/>
  <c r="I60" i="3"/>
  <c r="I61" i="3"/>
  <c r="I62" i="3"/>
  <c r="I63" i="3"/>
  <c r="I64" i="3"/>
  <c r="I65" i="3"/>
  <c r="I54" i="3"/>
  <c r="G55" i="3"/>
  <c r="G56" i="3"/>
  <c r="G57" i="3"/>
  <c r="G58" i="3"/>
  <c r="G59" i="3"/>
  <c r="G60" i="3"/>
  <c r="G61" i="3"/>
  <c r="G62" i="3"/>
  <c r="G63" i="3"/>
  <c r="G64" i="3"/>
  <c r="G65" i="3"/>
  <c r="G54" i="3"/>
  <c r="E55" i="3"/>
  <c r="E56" i="3"/>
  <c r="E57" i="3"/>
  <c r="E58" i="3"/>
  <c r="E59" i="3"/>
  <c r="E60" i="3"/>
  <c r="E61" i="3"/>
  <c r="E62" i="3"/>
  <c r="E63" i="3"/>
  <c r="E64" i="3"/>
  <c r="E65" i="3"/>
  <c r="E54" i="3"/>
  <c r="C55" i="3"/>
  <c r="C56" i="3"/>
  <c r="C57" i="3"/>
  <c r="C58" i="3"/>
  <c r="C59" i="3"/>
  <c r="C60" i="3"/>
  <c r="C61" i="3"/>
  <c r="C62" i="3"/>
  <c r="C63" i="3"/>
  <c r="C64" i="3"/>
  <c r="C65" i="3"/>
  <c r="C54" i="3"/>
  <c r="R6" i="3"/>
  <c r="R7" i="3"/>
  <c r="R10" i="3"/>
  <c r="R11" i="3"/>
  <c r="Q7" i="3"/>
  <c r="Q8" i="3"/>
  <c r="O7" i="3"/>
  <c r="O11" i="3"/>
  <c r="N7" i="3"/>
  <c r="N8" i="3"/>
  <c r="N11" i="3"/>
  <c r="M5" i="3"/>
  <c r="M8" i="3"/>
  <c r="M9" i="3"/>
  <c r="M4" i="3"/>
  <c r="N4" i="3"/>
  <c r="Q4" i="3"/>
  <c r="R4" i="3"/>
  <c r="L8" i="3"/>
  <c r="L4" i="3"/>
  <c r="M16" i="3"/>
  <c r="M6" i="3" s="1"/>
  <c r="N16" i="3"/>
  <c r="N5" i="3" s="1"/>
  <c r="O16" i="3"/>
  <c r="O8" i="3" s="1"/>
  <c r="P16" i="3"/>
  <c r="P7" i="3" s="1"/>
  <c r="Q16" i="3"/>
  <c r="Q11" i="3" s="1"/>
  <c r="R16" i="3"/>
  <c r="R8" i="3" s="1"/>
  <c r="L16" i="3"/>
  <c r="L5" i="3" s="1"/>
  <c r="BF20" i="5" l="1"/>
  <c r="CP12" i="5"/>
  <c r="V23" i="5"/>
  <c r="AH12" i="5"/>
  <c r="CP16" i="5"/>
  <c r="CD19" i="5"/>
  <c r="V22" i="5"/>
  <c r="AH23" i="5"/>
  <c r="AT15" i="5"/>
  <c r="AT18" i="5"/>
  <c r="P10" i="3"/>
  <c r="L7" i="3"/>
  <c r="O10" i="3"/>
  <c r="P9" i="3"/>
  <c r="CD15" i="5"/>
  <c r="V18" i="5"/>
  <c r="L10" i="3"/>
  <c r="L6" i="3"/>
  <c r="P4" i="3"/>
  <c r="M11" i="3"/>
  <c r="M7" i="3"/>
  <c r="N10" i="3"/>
  <c r="N6" i="3"/>
  <c r="O9" i="3"/>
  <c r="O5" i="3"/>
  <c r="P8" i="3"/>
  <c r="Q10" i="3"/>
  <c r="Q6" i="3"/>
  <c r="R9" i="3"/>
  <c r="R5" i="3"/>
  <c r="CD12" i="5"/>
  <c r="AT16" i="5"/>
  <c r="CP13" i="5"/>
  <c r="CD14" i="5"/>
  <c r="AT19" i="5"/>
  <c r="BR21" i="5"/>
  <c r="BR17" i="5"/>
  <c r="V16" i="5"/>
  <c r="CD20" i="5"/>
  <c r="AT14" i="5"/>
  <c r="AH16" i="5"/>
  <c r="BF21" i="5"/>
  <c r="AT23" i="5"/>
  <c r="CP15" i="5"/>
  <c r="CP21" i="5"/>
  <c r="CD17" i="5"/>
  <c r="CD13" i="5"/>
  <c r="BF18" i="5"/>
  <c r="P6" i="3"/>
  <c r="L11" i="3"/>
  <c r="O6" i="3"/>
  <c r="P5" i="3"/>
  <c r="CP23" i="5"/>
  <c r="L9" i="3"/>
  <c r="O4" i="3"/>
  <c r="M10" i="3"/>
  <c r="N9" i="3"/>
  <c r="P11" i="3"/>
  <c r="Q9" i="3"/>
  <c r="Q5" i="3"/>
  <c r="AT12" i="5"/>
  <c r="BF19" i="5"/>
  <c r="BF22" i="5"/>
  <c r="CP19" i="5"/>
  <c r="V19" i="5"/>
  <c r="AH20" i="5"/>
  <c r="CD23" i="5"/>
  <c r="AT21" i="5"/>
  <c r="AJ50" i="1"/>
  <c r="AJ35" i="1"/>
  <c r="AJ19" i="1"/>
  <c r="AJ23" i="1"/>
  <c r="AJ27" i="1"/>
  <c r="AJ39" i="1"/>
  <c r="AJ43" i="1"/>
  <c r="AJ47" i="1"/>
  <c r="AJ51" i="1"/>
  <c r="AJ25" i="1"/>
  <c r="AJ41" i="1"/>
  <c r="AJ49" i="1"/>
  <c r="AJ32" i="1"/>
  <c r="AJ36" i="1"/>
  <c r="AJ44" i="1"/>
  <c r="AJ29" i="1"/>
  <c r="AJ37" i="1"/>
  <c r="AJ45" i="1"/>
  <c r="AJ30" i="1"/>
  <c r="AJ33" i="1"/>
  <c r="AN5" i="1"/>
  <c r="AN33" i="1" s="1"/>
  <c r="AV5" i="1"/>
  <c r="AV31" i="1" s="1"/>
  <c r="BD5" i="1"/>
  <c r="BD50" i="1" s="1"/>
  <c r="AR5" i="1"/>
  <c r="AR13" i="1" s="1"/>
  <c r="AZ5" i="1"/>
  <c r="AZ28" i="1" s="1"/>
  <c r="AV15" i="1"/>
  <c r="BD15" i="1"/>
  <c r="AJ42" i="1"/>
  <c r="AJ26" i="1"/>
  <c r="AJ31" i="1"/>
  <c r="AR40" i="1"/>
  <c r="AJ40" i="1"/>
  <c r="AJ22" i="1"/>
  <c r="AV28" i="1"/>
  <c r="AJ48" i="1"/>
  <c r="AJ28" i="1"/>
  <c r="BD13" i="1"/>
  <c r="BD17" i="1"/>
  <c r="AJ13" i="1"/>
  <c r="AJ21" i="1"/>
  <c r="AJ7" i="1"/>
  <c r="AJ15" i="1"/>
  <c r="AJ9" i="1"/>
  <c r="AJ17" i="1"/>
  <c r="AJ11" i="1"/>
  <c r="AN13" i="1"/>
  <c r="AN15" i="1"/>
  <c r="AR9" i="1"/>
  <c r="AZ7" i="1"/>
  <c r="AZ11" i="1"/>
  <c r="BO5" i="1"/>
  <c r="BK38" i="1"/>
  <c r="BK46" i="1"/>
  <c r="AZ15" i="1" l="1"/>
  <c r="AZ40" i="1"/>
  <c r="AZ9" i="1"/>
  <c r="AN9" i="1"/>
  <c r="AN40" i="1"/>
  <c r="AV33" i="1"/>
  <c r="AV48" i="1"/>
  <c r="AZ33" i="1"/>
  <c r="AV11" i="1"/>
  <c r="AZ13" i="1"/>
  <c r="AZ21" i="1"/>
  <c r="AN11" i="1"/>
  <c r="AN7" i="1"/>
  <c r="BD7" i="1"/>
  <c r="AN26" i="1"/>
  <c r="BD26" i="1"/>
  <c r="AV40" i="1"/>
  <c r="AN31" i="1"/>
  <c r="AZ42" i="1"/>
  <c r="AV42" i="1"/>
  <c r="AZ17" i="1"/>
  <c r="AV13" i="1"/>
  <c r="AN17" i="1"/>
  <c r="AN21" i="1"/>
  <c r="AV35" i="1"/>
  <c r="AN50" i="1"/>
  <c r="AN42" i="1"/>
  <c r="AR38" i="1"/>
  <c r="AZ38" i="1"/>
  <c r="AN38" i="1"/>
  <c r="BD38" i="1"/>
  <c r="AJ38" i="1"/>
  <c r="AV38" i="1"/>
  <c r="AR19" i="1"/>
  <c r="AR22" i="1"/>
  <c r="AR30" i="1"/>
  <c r="AR34" i="1"/>
  <c r="AR32" i="1"/>
  <c r="AR48" i="1"/>
  <c r="AR23" i="1"/>
  <c r="AR27" i="1"/>
  <c r="AR39" i="1"/>
  <c r="AR43" i="1"/>
  <c r="AR47" i="1"/>
  <c r="AR51" i="1"/>
  <c r="AR28" i="1"/>
  <c r="AR36" i="1"/>
  <c r="AR44" i="1"/>
  <c r="AR52" i="1"/>
  <c r="AR25" i="1"/>
  <c r="AR41" i="1"/>
  <c r="AR29" i="1"/>
  <c r="AR45" i="1"/>
  <c r="AR33" i="1"/>
  <c r="AR49" i="1"/>
  <c r="AR37" i="1"/>
  <c r="AR15" i="1"/>
  <c r="BG15" i="1" s="1"/>
  <c r="BO15" i="1" s="1"/>
  <c r="BD42" i="1"/>
  <c r="AR50" i="1"/>
  <c r="AR11" i="1"/>
  <c r="BG11" i="1" s="1"/>
  <c r="BO11" i="1" s="1"/>
  <c r="AR7" i="1"/>
  <c r="BD9" i="1"/>
  <c r="AR35" i="1"/>
  <c r="AR31" i="1"/>
  <c r="AV21" i="1"/>
  <c r="AV23" i="1"/>
  <c r="AV27" i="1"/>
  <c r="AV39" i="1"/>
  <c r="AV43" i="1"/>
  <c r="AV47" i="1"/>
  <c r="AV51" i="1"/>
  <c r="AV25" i="1"/>
  <c r="AV37" i="1"/>
  <c r="AV45" i="1"/>
  <c r="AV32" i="1"/>
  <c r="AV36" i="1"/>
  <c r="AV44" i="1"/>
  <c r="AV52" i="1"/>
  <c r="AV29" i="1"/>
  <c r="AV41" i="1"/>
  <c r="AV49" i="1"/>
  <c r="AV19" i="1"/>
  <c r="AV9" i="1"/>
  <c r="AV26" i="1"/>
  <c r="AV30" i="1"/>
  <c r="AV34" i="1"/>
  <c r="AV50" i="1"/>
  <c r="AV22" i="1"/>
  <c r="AV17" i="1"/>
  <c r="AZ48" i="1"/>
  <c r="BD11" i="1"/>
  <c r="BD25" i="1"/>
  <c r="BD29" i="1"/>
  <c r="BD37" i="1"/>
  <c r="BD41" i="1"/>
  <c r="BD45" i="1"/>
  <c r="BD49" i="1"/>
  <c r="BD23" i="1"/>
  <c r="BD39" i="1"/>
  <c r="BD47" i="1"/>
  <c r="BD22" i="1"/>
  <c r="BD30" i="1"/>
  <c r="BD34" i="1"/>
  <c r="BD27" i="1"/>
  <c r="BD35" i="1"/>
  <c r="BD43" i="1"/>
  <c r="BD51" i="1"/>
  <c r="BD28" i="1"/>
  <c r="BD44" i="1"/>
  <c r="BD32" i="1"/>
  <c r="BD48" i="1"/>
  <c r="BD36" i="1"/>
  <c r="BD52" i="1"/>
  <c r="BD40" i="1"/>
  <c r="BG40" i="1" s="1"/>
  <c r="BM40" i="1" s="1"/>
  <c r="BO40" i="1" s="1"/>
  <c r="AR46" i="1"/>
  <c r="AZ46" i="1"/>
  <c r="AN46" i="1"/>
  <c r="BD46" i="1"/>
  <c r="AV46" i="1"/>
  <c r="AJ46" i="1"/>
  <c r="AR17" i="1"/>
  <c r="AR21" i="1"/>
  <c r="BG21" i="1" s="1"/>
  <c r="BO21" i="1" s="1"/>
  <c r="BG13" i="1"/>
  <c r="BO13" i="1" s="1"/>
  <c r="BD19" i="1"/>
  <c r="BD21" i="1"/>
  <c r="BD31" i="1"/>
  <c r="AZ19" i="1"/>
  <c r="AZ32" i="1"/>
  <c r="AZ36" i="1"/>
  <c r="AZ44" i="1"/>
  <c r="AZ52" i="1"/>
  <c r="AZ22" i="1"/>
  <c r="AZ30" i="1"/>
  <c r="AZ25" i="1"/>
  <c r="AZ29" i="1"/>
  <c r="AZ37" i="1"/>
  <c r="AZ41" i="1"/>
  <c r="AZ45" i="1"/>
  <c r="AZ49" i="1"/>
  <c r="AZ26" i="1"/>
  <c r="AZ34" i="1"/>
  <c r="AZ50" i="1"/>
  <c r="BG50" i="1" s="1"/>
  <c r="BM50" i="1" s="1"/>
  <c r="BO50" i="1" s="1"/>
  <c r="AZ27" i="1"/>
  <c r="AZ43" i="1"/>
  <c r="AZ31" i="1"/>
  <c r="AZ47" i="1"/>
  <c r="AZ35" i="1"/>
  <c r="AZ51" i="1"/>
  <c r="AZ23" i="1"/>
  <c r="AZ39" i="1"/>
  <c r="AN19" i="1"/>
  <c r="AN25" i="1"/>
  <c r="AN29" i="1"/>
  <c r="AN37" i="1"/>
  <c r="AN41" i="1"/>
  <c r="AN45" i="1"/>
  <c r="AN49" i="1"/>
  <c r="AN27" i="1"/>
  <c r="AN39" i="1"/>
  <c r="AN47" i="1"/>
  <c r="AN22" i="1"/>
  <c r="AN30" i="1"/>
  <c r="AN34" i="1"/>
  <c r="AN23" i="1"/>
  <c r="AN35" i="1"/>
  <c r="AN43" i="1"/>
  <c r="AN51" i="1"/>
  <c r="AN28" i="1"/>
  <c r="BG28" i="1" s="1"/>
  <c r="AN44" i="1"/>
  <c r="AN32" i="1"/>
  <c r="AN48" i="1"/>
  <c r="AN36" i="1"/>
  <c r="AN52" i="1"/>
  <c r="AR42" i="1"/>
  <c r="BG42" i="1" s="1"/>
  <c r="BM42" i="1" s="1"/>
  <c r="BO42" i="1" s="1"/>
  <c r="BD33" i="1"/>
  <c r="AR26" i="1"/>
  <c r="AV7" i="1"/>
  <c r="BG9" i="1" l="1"/>
  <c r="BO9" i="1" s="1"/>
  <c r="BG26" i="1"/>
  <c r="BG31" i="1"/>
  <c r="BM31" i="1" s="1"/>
  <c r="BO31" i="1" s="1"/>
  <c r="BG35" i="1"/>
  <c r="BM35" i="1" s="1"/>
  <c r="BO35" i="1" s="1"/>
  <c r="BG33" i="1"/>
  <c r="BM33" i="1" s="1"/>
  <c r="BO33" i="1" s="1"/>
  <c r="BG7" i="1"/>
  <c r="BO7" i="1" s="1"/>
  <c r="BG17" i="1"/>
  <c r="BO17" i="1" s="1"/>
  <c r="BG46" i="1"/>
  <c r="BM46" i="1" s="1"/>
  <c r="BO46" i="1" s="1"/>
  <c r="BG38" i="1"/>
  <c r="BM38" i="1" s="1"/>
  <c r="BO38" i="1" s="1"/>
  <c r="BG48" i="1"/>
  <c r="BM48" i="1" s="1"/>
  <c r="BO48" i="1" s="1"/>
  <c r="BG19" i="1"/>
  <c r="BO19" i="1" s="1"/>
  <c r="BK24" i="1" l="1"/>
  <c r="AZ24" i="1" l="1"/>
  <c r="AR24" i="1"/>
  <c r="AJ24" i="1"/>
  <c r="AV24" i="1"/>
  <c r="AN24" i="1"/>
  <c r="BD24" i="1"/>
  <c r="BM26" i="1"/>
  <c r="BO26" i="1" s="1"/>
  <c r="BG24" i="1" l="1"/>
  <c r="BM24" i="1" s="1"/>
  <c r="BO24" i="1" s="1"/>
  <c r="BM28" i="1"/>
  <c r="BO28" i="1" s="1"/>
  <c r="B7" i="4"/>
  <c r="C7" i="4" s="1"/>
  <c r="B9" i="4"/>
  <c r="D9" i="4" s="1"/>
  <c r="B8" i="4"/>
  <c r="D8" i="4" s="1"/>
  <c r="B36" i="4" l="1"/>
  <c r="C9" i="4"/>
  <c r="E9" i="4" s="1"/>
  <c r="D7" i="4"/>
  <c r="B34" i="4" s="1"/>
  <c r="B35" i="4"/>
  <c r="C8" i="4"/>
  <c r="E8" i="4" s="1"/>
  <c r="E7" i="4" l="1"/>
  <c r="F9" i="4"/>
  <c r="H9" i="4" s="1"/>
  <c r="F8" i="4"/>
  <c r="G8" i="4" s="1"/>
  <c r="F7" i="4"/>
  <c r="G7" i="4" s="1"/>
  <c r="H7" i="4"/>
  <c r="C34" i="4" s="1"/>
  <c r="G9" i="4" l="1"/>
  <c r="H8" i="4"/>
  <c r="C35" i="4" s="1"/>
  <c r="C36" i="4"/>
  <c r="I9" i="4"/>
  <c r="I7" i="4"/>
  <c r="I8" i="4"/>
  <c r="J7" i="4"/>
  <c r="L7" i="4" s="1"/>
  <c r="J8" i="4"/>
  <c r="K8" i="4" s="1"/>
  <c r="J9" i="4"/>
  <c r="K9" i="4" s="1"/>
  <c r="L9" i="4"/>
  <c r="M9" i="4" s="1"/>
  <c r="L8" i="4" l="1"/>
  <c r="D35" i="4" s="1"/>
  <c r="D36" i="4"/>
  <c r="M8" i="4"/>
  <c r="D34" i="4"/>
  <c r="K7" i="4"/>
  <c r="M7" i="4" s="1"/>
  <c r="N9" i="4"/>
  <c r="O9" i="4" s="1"/>
  <c r="P9" i="4"/>
  <c r="N8" i="4"/>
  <c r="P8" i="4" s="1"/>
  <c r="N7" i="4"/>
  <c r="P7" i="4" s="1"/>
  <c r="E34" i="4" s="1"/>
  <c r="O8" i="4" l="1"/>
  <c r="O7" i="4"/>
  <c r="Q9" i="4"/>
  <c r="Q7" i="4"/>
  <c r="E36" i="4"/>
  <c r="E35" i="4"/>
  <c r="Q8" i="4"/>
  <c r="R7" i="4"/>
  <c r="S7" i="4" s="1"/>
  <c r="R8" i="4"/>
  <c r="S8" i="4" s="1"/>
  <c r="R9" i="4"/>
  <c r="S9" i="4" s="1"/>
  <c r="T9" i="4"/>
  <c r="F36" i="4" s="1"/>
  <c r="T8" i="4" l="1"/>
  <c r="U8" i="4"/>
  <c r="U9" i="4"/>
  <c r="F35" i="4"/>
  <c r="T7" i="4"/>
  <c r="U7" i="4" l="1"/>
  <c r="F34" i="4"/>
  <c r="V8" i="4"/>
  <c r="X8" i="4" s="1"/>
  <c r="V7" i="4"/>
  <c r="X7" i="4" s="1"/>
  <c r="V9" i="4"/>
  <c r="W9" i="4" s="1"/>
  <c r="X9" i="4"/>
  <c r="Y9" i="4" s="1"/>
  <c r="W7" i="4" l="1"/>
  <c r="Y7" i="4" s="1"/>
  <c r="W8" i="4"/>
  <c r="Y8" i="4"/>
  <c r="G35" i="4"/>
  <c r="G34" i="4"/>
  <c r="G36" i="4"/>
  <c r="Z7" i="4"/>
  <c r="AA7" i="4" s="1"/>
  <c r="Z8" i="4"/>
  <c r="AB8" i="4" s="1"/>
  <c r="Z9" i="4"/>
  <c r="AA9" i="4" s="1"/>
  <c r="AB9" i="4" l="1"/>
  <c r="AC9" i="4"/>
  <c r="AB7" i="4"/>
  <c r="H34" i="4" s="1"/>
  <c r="H35" i="4"/>
  <c r="AA8" i="4"/>
  <c r="AC8" i="4" s="1"/>
  <c r="AC7" i="4" l="1"/>
</calcChain>
</file>

<file path=xl/sharedStrings.xml><?xml version="1.0" encoding="utf-8"?>
<sst xmlns="http://schemas.openxmlformats.org/spreadsheetml/2006/main" count="744" uniqueCount="188">
  <si>
    <t>QC2</t>
  </si>
  <si>
    <t>SQStd</t>
  </si>
  <si>
    <t>DS3 Eluate 100x</t>
  </si>
  <si>
    <t>DS1 Eluate 10x</t>
  </si>
  <si>
    <t xml:space="preserve">185 -&gt; 185  Re ( ISTD )  [ MSMS O2 ] </t>
  </si>
  <si>
    <t>DS Calib 50 ppb</t>
  </si>
  <si>
    <t xml:space="preserve">153 -&gt; 153  Eu  [ No Gas ] </t>
  </si>
  <si>
    <t xml:space="preserve">208 -&gt; 208  Pb  [ No Gas ] </t>
  </si>
  <si>
    <t>Spike</t>
  </si>
  <si>
    <t>DS2 Eluate 10x</t>
  </si>
  <si>
    <t>DS Cent tube 100* dilute blank</t>
  </si>
  <si>
    <t xml:space="preserve">56 -&gt; 72  Fe  [ MSMS O2 ] </t>
  </si>
  <si>
    <t>2</t>
  </si>
  <si>
    <t>Sample</t>
  </si>
  <si>
    <t>Level</t>
  </si>
  <si>
    <t>SQBlk</t>
  </si>
  <si>
    <t>&lt;0.000</t>
  </si>
  <si>
    <t>2 % HNO3</t>
  </si>
  <si>
    <t>DS Calib 75 ppb</t>
  </si>
  <si>
    <t xml:space="preserve">60 -&gt; 60  Ni  [ No Gas ] </t>
  </si>
  <si>
    <t>DS Calib 5 ppb</t>
  </si>
  <si>
    <t>N/A</t>
  </si>
  <si>
    <t>DS Calib 0 ppb</t>
  </si>
  <si>
    <t>DriftChk</t>
  </si>
  <si>
    <t>FQBlk</t>
  </si>
  <si>
    <t xml:space="preserve">238 -&gt; 238  U  [ No Gas ] </t>
  </si>
  <si>
    <t>IsoStd</t>
  </si>
  <si>
    <t>Bkgnd</t>
  </si>
  <si>
    <t xml:space="preserve">56 -&gt; 56  Fe  [ No Gas ] </t>
  </si>
  <si>
    <t xml:space="preserve">187 -&gt; 187  Re ( ISTD )  [ MSMS O2 ] </t>
  </si>
  <si>
    <t>CalBlk</t>
  </si>
  <si>
    <t>SQISTD</t>
  </si>
  <si>
    <t xml:space="preserve">115 -&gt; 115  In ( ISTD )  [ MSMS O2 ] </t>
  </si>
  <si>
    <t xml:space="preserve">59 -&gt; 59  Co  [ No Gas ] </t>
  </si>
  <si>
    <t>DS1 Eluate 1000* dil</t>
  </si>
  <si>
    <t>DS1 Eluate 100x</t>
  </si>
  <si>
    <t>BlkVrfy</t>
  </si>
  <si>
    <t>QC4</t>
  </si>
  <si>
    <t>DS Calib 150 ppb</t>
  </si>
  <si>
    <t>3</t>
  </si>
  <si>
    <t>DS3 Eluate 10x</t>
  </si>
  <si>
    <t>QC3</t>
  </si>
  <si>
    <t>DilStd</t>
  </si>
  <si>
    <t xml:space="preserve">Eluent blank </t>
  </si>
  <si>
    <t>Type</t>
  </si>
  <si>
    <t>DS Calib 100 ppb</t>
  </si>
  <si>
    <t>8</t>
  </si>
  <si>
    <t xml:space="preserve">185 -&gt; 185  Re ( ISTD )  [ No Gas ] </t>
  </si>
  <si>
    <t>Acq. Date-Time</t>
  </si>
  <si>
    <t>CalStd</t>
  </si>
  <si>
    <t xml:space="preserve">133 -&gt; 133  Cs  [ No Gas ] </t>
  </si>
  <si>
    <t>DS blank 100* dilute</t>
  </si>
  <si>
    <t>DS2 Eluate 100x</t>
  </si>
  <si>
    <t>1</t>
  </si>
  <si>
    <t>QC1</t>
  </si>
  <si>
    <t>DS Calib 10 ppb</t>
  </si>
  <si>
    <t>DS3 Eluate 1000* dil</t>
  </si>
  <si>
    <t xml:space="preserve">56 -&gt; 56  Fe  [ MSMS O2 ] </t>
  </si>
  <si>
    <t>DS2 Eluate 1000* dil</t>
  </si>
  <si>
    <t>ISTD Recovery %</t>
  </si>
  <si>
    <t>CPS RSD</t>
  </si>
  <si>
    <t>9</t>
  </si>
  <si>
    <t>CPS</t>
  </si>
  <si>
    <t>QC5</t>
  </si>
  <si>
    <t xml:space="preserve">115 -&gt; 115  In ( ISTD )  [ No Gas ] </t>
  </si>
  <si>
    <t>Spike Ref</t>
  </si>
  <si>
    <t>Sample Name</t>
  </si>
  <si>
    <t>CICSpike</t>
  </si>
  <si>
    <t/>
  </si>
  <si>
    <t xml:space="preserve">187 -&gt; 187  Re ( ISTD )  [ No Gas ] </t>
  </si>
  <si>
    <t>4</t>
  </si>
  <si>
    <t>7</t>
  </si>
  <si>
    <t>Conc. [ ppb ]</t>
  </si>
  <si>
    <t>6</t>
  </si>
  <si>
    <t>DS Calib 25 ppb</t>
  </si>
  <si>
    <t>DS Calib 1 ppb</t>
  </si>
  <si>
    <t>5</t>
  </si>
  <si>
    <t>Rjct</t>
  </si>
  <si>
    <t>Avg ISTD</t>
  </si>
  <si>
    <t>Conc In/Re</t>
  </si>
  <si>
    <t xml:space="preserve">as a percentage of 0ppb </t>
  </si>
  <si>
    <t>weighted istd</t>
  </si>
  <si>
    <t>ISTD fraction</t>
  </si>
  <si>
    <t>Fe</t>
  </si>
  <si>
    <t>Ni</t>
  </si>
  <si>
    <t>Co</t>
  </si>
  <si>
    <t>Cs</t>
  </si>
  <si>
    <t>Eu</t>
  </si>
  <si>
    <t>Pb</t>
  </si>
  <si>
    <t>U</t>
  </si>
  <si>
    <t>Dilution factor</t>
  </si>
  <si>
    <t>Conc in calibs (ppb)</t>
  </si>
  <si>
    <t>Conc in solution (ppm)</t>
  </si>
  <si>
    <t>Conc in solution (ppb)</t>
  </si>
  <si>
    <t>CPS to ppb</t>
  </si>
  <si>
    <t>Fe cpm</t>
  </si>
  <si>
    <t>Fe (ppb)</t>
  </si>
  <si>
    <t>Co cpm</t>
  </si>
  <si>
    <t>Co (ppb)</t>
  </si>
  <si>
    <t>Ni cps</t>
  </si>
  <si>
    <t>Ni (ppb)</t>
  </si>
  <si>
    <t>Cs cpm</t>
  </si>
  <si>
    <t>Cs (ppb)</t>
  </si>
  <si>
    <t>Eu cps</t>
  </si>
  <si>
    <t>Eu (ppb)</t>
  </si>
  <si>
    <t>Pb (ppb)</t>
  </si>
  <si>
    <t>U cps</t>
  </si>
  <si>
    <t>Pb cps</t>
  </si>
  <si>
    <t>U (ppb)</t>
  </si>
  <si>
    <t>Vial Label</t>
  </si>
  <si>
    <t>Mass of original aliquot</t>
  </si>
  <si>
    <t>DS1 Eluate conc</t>
  </si>
  <si>
    <t>DS2 Eluate conc</t>
  </si>
  <si>
    <t>DS3 Eluate conc</t>
  </si>
  <si>
    <t>DS1</t>
  </si>
  <si>
    <t>DS2</t>
  </si>
  <si>
    <t>DS3</t>
  </si>
  <si>
    <t>Conc in ppm</t>
  </si>
  <si>
    <t>Mass used in</t>
  </si>
  <si>
    <t>Mass in original sample (ug)</t>
  </si>
  <si>
    <t>DFs</t>
  </si>
  <si>
    <t>AVG ISTD NG</t>
  </si>
  <si>
    <t>AVG ISTD O2</t>
  </si>
  <si>
    <r>
      <t xml:space="preserve">AVG ISTD NG </t>
    </r>
    <r>
      <rPr>
        <sz val="9"/>
        <color rgb="FF000000"/>
        <rFont val="Calibri"/>
        <family val="2"/>
      </rPr>
      <t>σ</t>
    </r>
  </si>
  <si>
    <r>
      <t>AVG ISTD O2</t>
    </r>
    <r>
      <rPr>
        <sz val="9"/>
        <color rgb="FF000000"/>
        <rFont val="Calibri"/>
        <family val="2"/>
      </rPr>
      <t>σ</t>
    </r>
  </si>
  <si>
    <t>CPS σ</t>
  </si>
  <si>
    <t>Bkgrd C</t>
  </si>
  <si>
    <t>Bkgrd C σ</t>
  </si>
  <si>
    <t xml:space="preserve">CPS istd corr </t>
  </si>
  <si>
    <t>CPS istd corr σ</t>
  </si>
  <si>
    <t>Calib conc</t>
  </si>
  <si>
    <t>Calib conc σ</t>
  </si>
  <si>
    <t>Conc</t>
  </si>
  <si>
    <t>Conc σ</t>
  </si>
  <si>
    <t xml:space="preserve">Average </t>
  </si>
  <si>
    <t>5 % of 0 ppb</t>
  </si>
  <si>
    <t>% of 0ppb</t>
  </si>
  <si>
    <r>
      <t xml:space="preserve">% of 0ppb </t>
    </r>
    <r>
      <rPr>
        <sz val="9"/>
        <color rgb="FF000000"/>
        <rFont val="Calibri"/>
        <family val="2"/>
      </rPr>
      <t>σ</t>
    </r>
  </si>
  <si>
    <t>NG ISTD concentration factor</t>
  </si>
  <si>
    <r>
      <t xml:space="preserve">NG ISTD concentration factor </t>
    </r>
    <r>
      <rPr>
        <sz val="9"/>
        <color rgb="FF000000"/>
        <rFont val="Calibri"/>
        <family val="2"/>
      </rPr>
      <t>σ</t>
    </r>
  </si>
  <si>
    <t>O2 ISTD concentration factor</t>
  </si>
  <si>
    <r>
      <t xml:space="preserve">O2 ISTD concentration factor </t>
    </r>
    <r>
      <rPr>
        <sz val="9"/>
        <color rgb="FF000000"/>
        <rFont val="Calibri"/>
        <family val="2"/>
      </rPr>
      <t>σ</t>
    </r>
  </si>
  <si>
    <t>ISTD Correction factor</t>
  </si>
  <si>
    <t xml:space="preserve"> Fe </t>
  </si>
  <si>
    <t xml:space="preserve"> Co</t>
  </si>
  <si>
    <t xml:space="preserve">Ni </t>
  </si>
  <si>
    <t xml:space="preserve"> Cs</t>
  </si>
  <si>
    <t xml:space="preserve">Eu </t>
  </si>
  <si>
    <t xml:space="preserve"> Pb</t>
  </si>
  <si>
    <t xml:space="preserve"> U </t>
  </si>
  <si>
    <r>
      <t xml:space="preserve"> Fe </t>
    </r>
    <r>
      <rPr>
        <sz val="9"/>
        <color rgb="FF000000"/>
        <rFont val="Calibri"/>
        <family val="2"/>
      </rPr>
      <t>σ</t>
    </r>
  </si>
  <si>
    <t xml:space="preserve"> Co σ</t>
  </si>
  <si>
    <t>Ni σ</t>
  </si>
  <si>
    <t xml:space="preserve"> Cs σ</t>
  </si>
  <si>
    <t>Eu σ</t>
  </si>
  <si>
    <t xml:space="preserve"> Pb σ</t>
  </si>
  <si>
    <t xml:space="preserve"> U σ</t>
  </si>
  <si>
    <t>ppb</t>
  </si>
  <si>
    <r>
      <t xml:space="preserve">Fe (ppb) </t>
    </r>
    <r>
      <rPr>
        <sz val="11"/>
        <color theme="1"/>
        <rFont val="Calibri"/>
        <family val="2"/>
      </rPr>
      <t>σ</t>
    </r>
  </si>
  <si>
    <t>Co (ppb) σ</t>
  </si>
  <si>
    <t>Ni (ppb) σ</t>
  </si>
  <si>
    <t>Cs (ppb) σ</t>
  </si>
  <si>
    <t>Eu (ppb) σ</t>
  </si>
  <si>
    <t>Pb (ppb) σ</t>
  </si>
  <si>
    <t>U (ppb) σ</t>
  </si>
  <si>
    <r>
      <t xml:space="preserve">Dilution factor </t>
    </r>
    <r>
      <rPr>
        <sz val="11"/>
        <color theme="1"/>
        <rFont val="Calibri"/>
        <family val="2"/>
      </rPr>
      <t>σ</t>
    </r>
  </si>
  <si>
    <t>Fe eluate conc (ppb)</t>
  </si>
  <si>
    <t>U eluate conc (ppb)</t>
  </si>
  <si>
    <t>Pb eluate conc (ppb)</t>
  </si>
  <si>
    <t>Eu eluate conc (ppb)</t>
  </si>
  <si>
    <t>Cs eluate conc (ppb)</t>
  </si>
  <si>
    <t>Ni eluate conc (ppb)</t>
  </si>
  <si>
    <t>Co eluate conc (ppb)</t>
  </si>
  <si>
    <r>
      <t xml:space="preserve">Fe eluate conc (ppb) </t>
    </r>
    <r>
      <rPr>
        <sz val="11"/>
        <color theme="1"/>
        <rFont val="Calibri"/>
        <family val="2"/>
      </rPr>
      <t>σ</t>
    </r>
  </si>
  <si>
    <t>Co eluate conc (ppb) σ</t>
  </si>
  <si>
    <t>Ni eluate conc (ppb) σ</t>
  </si>
  <si>
    <t xml:space="preserve"> Cs eluate conc (ppb) σ</t>
  </si>
  <si>
    <t>Eu eluate conc (ppb) σ</t>
  </si>
  <si>
    <t>Pb eluate conc (ppb) σ</t>
  </si>
  <si>
    <t>U eluate conc (ppb) σ</t>
  </si>
  <si>
    <t>σ</t>
  </si>
  <si>
    <r>
      <t xml:space="preserve">Fe </t>
    </r>
    <r>
      <rPr>
        <sz val="11"/>
        <color theme="1"/>
        <rFont val="Calibri"/>
        <family val="2"/>
      </rPr>
      <t>σ</t>
    </r>
  </si>
  <si>
    <t>Co σ</t>
  </si>
  <si>
    <t>Cs σ</t>
  </si>
  <si>
    <t>Pb σ</t>
  </si>
  <si>
    <t>U σ</t>
  </si>
  <si>
    <t>Mass in sample (ug)</t>
  </si>
  <si>
    <r>
      <t xml:space="preserve">Mass in sample (ug) </t>
    </r>
    <r>
      <rPr>
        <sz val="11"/>
        <color theme="1"/>
        <rFont val="Calibri"/>
        <family val="2"/>
      </rPr>
      <t>σ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</si>
</sst>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/mm/dd\ h:mm\ AM/PM"/>
    <numFmt numFmtId="165" formatCode="0.000"/>
  </numFmts>
  <fonts count="8" x14ac:knownFonts="1">
    <font>
      <sz val="11"/>
      <color theme="1"/>
      <name val="Calibri"/>
      <family val="2"/>
      <scheme val="minor"/>
    </font>
    <font>
      <sz val="9"/>
      <name val="Microsoft Sans Serif"/>
      <family val="2"/>
    </font>
    <font>
      <sz val="9"/>
      <color rgb="FF000000"/>
      <name val="Microsoft Sans Serif"/>
      <family val="2"/>
    </font>
    <font>
      <b/>
      <sz val="11"/>
      <color theme="1"/>
      <name val="Calibri"/>
      <family val="2"/>
      <scheme val="minor"/>
    </font>
    <font>
      <b/>
      <sz val="9"/>
      <color rgb="FF000000"/>
      <name val="Microsoft Sans Serif"/>
      <family val="2"/>
    </font>
    <font>
      <b/>
      <sz val="9"/>
      <name val="Microsoft Sans Serif"/>
      <family val="2"/>
    </font>
    <font>
      <sz val="9"/>
      <color rgb="FF000000"/>
      <name val="Calibri"/>
      <family val="2"/>
    </font>
    <font>
      <sz val="11"/>
      <color theme="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F0F0F0"/>
      </patternFill>
    </fill>
    <fill>
      <patternFill patternType="solid">
        <fgColor rgb="FFEFEFEF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1" xfId="0" applyFont="1" applyBorder="1" applyAlignment="1">
      <alignment horizontal="left" vertical="top"/>
    </xf>
    <xf numFmtId="0" fontId="2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right" vertical="top"/>
    </xf>
    <xf numFmtId="0" fontId="1" fillId="0" borderId="1" xfId="0" applyFont="1" applyBorder="1" applyAlignment="1">
      <alignment horizontal="left" vertical="center"/>
    </xf>
    <xf numFmtId="164" fontId="1" fillId="0" borderId="1" xfId="0" applyNumberFormat="1" applyFont="1" applyBorder="1" applyAlignment="1">
      <alignment horizontal="left" vertical="top"/>
    </xf>
    <xf numFmtId="0" fontId="1" fillId="3" borderId="1" xfId="0" applyFont="1" applyFill="1" applyBorder="1" applyAlignment="1">
      <alignment horizontal="right" vertical="top"/>
    </xf>
    <xf numFmtId="0" fontId="2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right" vertical="top"/>
    </xf>
    <xf numFmtId="0" fontId="0" fillId="4" borderId="0" xfId="0" applyFill="1"/>
    <xf numFmtId="0" fontId="4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right" vertical="top"/>
    </xf>
    <xf numFmtId="0" fontId="3" fillId="4" borderId="0" xfId="0" applyFont="1" applyFill="1"/>
    <xf numFmtId="0" fontId="1" fillId="5" borderId="1" xfId="0" applyFont="1" applyFill="1" applyBorder="1" applyAlignment="1">
      <alignment horizontal="right" vertical="top"/>
    </xf>
    <xf numFmtId="0" fontId="5" fillId="5" borderId="1" xfId="0" applyFont="1" applyFill="1" applyBorder="1" applyAlignment="1">
      <alignment horizontal="right" vertical="top"/>
    </xf>
    <xf numFmtId="1" fontId="0" fillId="0" borderId="0" xfId="0" applyNumberFormat="1"/>
    <xf numFmtId="0" fontId="0" fillId="0" borderId="1" xfId="0" applyBorder="1"/>
    <xf numFmtId="0" fontId="2" fillId="6" borderId="1" xfId="0" applyFont="1" applyFill="1" applyBorder="1" applyAlignment="1">
      <alignment horizontal="center" vertical="center"/>
    </xf>
    <xf numFmtId="165" fontId="1" fillId="3" borderId="1" xfId="0" applyNumberFormat="1" applyFont="1" applyFill="1" applyBorder="1" applyAlignment="1">
      <alignment horizontal="right" vertical="top"/>
    </xf>
    <xf numFmtId="165" fontId="1" fillId="0" borderId="1" xfId="0" applyNumberFormat="1" applyFont="1" applyBorder="1" applyAlignment="1">
      <alignment horizontal="right" vertical="top"/>
    </xf>
    <xf numFmtId="165" fontId="1" fillId="4" borderId="1" xfId="0" applyNumberFormat="1" applyFont="1" applyFill="1" applyBorder="1" applyAlignment="1">
      <alignment horizontal="right" vertical="top"/>
    </xf>
    <xf numFmtId="165" fontId="5" fillId="4" borderId="1" xfId="0" applyNumberFormat="1" applyFont="1" applyFill="1" applyBorder="1" applyAlignment="1">
      <alignment horizontal="right" vertical="top"/>
    </xf>
    <xf numFmtId="165" fontId="0" fillId="0" borderId="0" xfId="0" applyNumberFormat="1"/>
    <xf numFmtId="165" fontId="0" fillId="0" borderId="5" xfId="0" applyNumberFormat="1" applyBorder="1"/>
    <xf numFmtId="165" fontId="0" fillId="0" borderId="1" xfId="0" applyNumberFormat="1" applyBorder="1"/>
    <xf numFmtId="165" fontId="1" fillId="5" borderId="1" xfId="0" applyNumberFormat="1" applyFont="1" applyFill="1" applyBorder="1" applyAlignment="1">
      <alignment horizontal="right" vertical="top"/>
    </xf>
    <xf numFmtId="165" fontId="5" fillId="5" borderId="1" xfId="0" applyNumberFormat="1" applyFont="1" applyFill="1" applyBorder="1" applyAlignment="1">
      <alignment horizontal="right" vertical="top"/>
    </xf>
    <xf numFmtId="0" fontId="0" fillId="0" borderId="0" xfId="0" applyFill="1"/>
    <xf numFmtId="0" fontId="0" fillId="7" borderId="0" xfId="0" applyFill="1"/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Fill="1" applyBorder="1"/>
    <xf numFmtId="0" fontId="1" fillId="0" borderId="3" xfId="0" applyFont="1" applyBorder="1" applyAlignment="1">
      <alignment horizontal="left" vertical="top"/>
    </xf>
    <xf numFmtId="0" fontId="2" fillId="0" borderId="1" xfId="0" applyFont="1" applyFill="1" applyBorder="1" applyAlignment="1">
      <alignment vertical="center"/>
    </xf>
    <xf numFmtId="0" fontId="7" fillId="0" borderId="0" xfId="0" applyFont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1" xfId="0" applyBorder="1"/>
    <xf numFmtId="0" fontId="0" fillId="0" borderId="12" xfId="0" applyBorder="1"/>
    <xf numFmtId="0" fontId="0" fillId="0" borderId="14" xfId="0" applyBorder="1"/>
    <xf numFmtId="0" fontId="1" fillId="0" borderId="15" xfId="0" applyFont="1" applyFill="1" applyBorder="1" applyAlignment="1">
      <alignment horizontal="left" vertical="top"/>
    </xf>
    <xf numFmtId="0" fontId="1" fillId="0" borderId="16" xfId="0" applyFont="1" applyFill="1" applyBorder="1" applyAlignment="1">
      <alignment horizontal="left" vertical="top"/>
    </xf>
    <xf numFmtId="0" fontId="0" fillId="7" borderId="7" xfId="0" applyFill="1" applyBorder="1"/>
    <xf numFmtId="0" fontId="0" fillId="7" borderId="1" xfId="0" applyFill="1" applyBorder="1"/>
    <xf numFmtId="0" fontId="0" fillId="7" borderId="12" xfId="0" applyFill="1" applyBorder="1"/>
    <xf numFmtId="0" fontId="0" fillId="7" borderId="8" xfId="0" applyFill="1" applyBorder="1"/>
    <xf numFmtId="0" fontId="0" fillId="7" borderId="10" xfId="0" applyFill="1" applyBorder="1"/>
    <xf numFmtId="0" fontId="0" fillId="7" borderId="13" xfId="0" applyFill="1" applyBorder="1"/>
    <xf numFmtId="0" fontId="0" fillId="0" borderId="7" xfId="0" applyFill="1" applyBorder="1"/>
    <xf numFmtId="0" fontId="0" fillId="0" borderId="1" xfId="0" applyFill="1" applyBorder="1"/>
    <xf numFmtId="0" fontId="0" fillId="0" borderId="12" xfId="0" applyFill="1" applyBorder="1"/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0" fillId="6" borderId="1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Sheet1!$K$1</c:f>
              <c:strCache>
                <c:ptCount val="1"/>
                <c:pt idx="0">
                  <c:v>56 -&gt; 72  Fe  [ MSMS O2 ] 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Sheet1!$S$3:$S$11</c:f>
              <c:numCache>
                <c:formatCode>0.000</c:formatCode>
                <c:ptCount val="9"/>
                <c:pt idx="0">
                  <c:v>0</c:v>
                </c:pt>
                <c:pt idx="1">
                  <c:v>0.98353278660976451</c:v>
                </c:pt>
                <c:pt idx="2">
                  <c:v>4.8664515354991211</c:v>
                </c:pt>
                <c:pt idx="3">
                  <c:v>9.774002175461133</c:v>
                </c:pt>
                <c:pt idx="4">
                  <c:v>24.069463315441766</c:v>
                </c:pt>
                <c:pt idx="5">
                  <c:v>48.354141440412661</c:v>
                </c:pt>
                <c:pt idx="6">
                  <c:v>73.111276645701949</c:v>
                </c:pt>
                <c:pt idx="7">
                  <c:v>97.281409475423587</c:v>
                </c:pt>
                <c:pt idx="8">
                  <c:v>145.99565547464209</c:v>
                </c:pt>
              </c:numCache>
            </c:numRef>
          </c:xVal>
          <c:yVal>
            <c:numRef>
              <c:f>Sheet1!$P$3:$P$11</c:f>
              <c:numCache>
                <c:formatCode>0.000</c:formatCode>
                <c:ptCount val="9"/>
                <c:pt idx="0">
                  <c:v>0</c:v>
                </c:pt>
                <c:pt idx="1">
                  <c:v>14785.306043191489</c:v>
                </c:pt>
                <c:pt idx="2">
                  <c:v>71340.606881686428</c:v>
                </c:pt>
                <c:pt idx="3">
                  <c:v>141311.33236664149</c:v>
                </c:pt>
                <c:pt idx="4">
                  <c:v>361463.33721759566</c:v>
                </c:pt>
                <c:pt idx="5">
                  <c:v>695822.32357636152</c:v>
                </c:pt>
                <c:pt idx="6">
                  <c:v>1078700.0640897811</c:v>
                </c:pt>
                <c:pt idx="7">
                  <c:v>1444272.9572534051</c:v>
                </c:pt>
                <c:pt idx="8">
                  <c:v>2179744.8745468399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23B-4459-B292-35B57F3D3F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2373848"/>
        <c:axId val="462368272"/>
      </c:scatterChart>
      <c:valAx>
        <c:axId val="4623738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2368272"/>
        <c:crosses val="autoZero"/>
        <c:crossBetween val="midCat"/>
      </c:valAx>
      <c:valAx>
        <c:axId val="462368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23738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Calculations!$D$2</c:f>
              <c:strCache>
                <c:ptCount val="1"/>
                <c:pt idx="0">
                  <c:v>Ni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Calculations!$N$3:$N$11</c:f>
              <c:numCache>
                <c:formatCode>General</c:formatCode>
                <c:ptCount val="9"/>
                <c:pt idx="0" formatCode="0">
                  <c:v>0</c:v>
                </c:pt>
                <c:pt idx="1">
                  <c:v>0.94379003278266971</c:v>
                </c:pt>
                <c:pt idx="2">
                  <c:v>4.6697950681811262</c:v>
                </c:pt>
                <c:pt idx="3">
                  <c:v>9.3798770163765912</c:v>
                </c:pt>
                <c:pt idx="4">
                  <c:v>23.097049487269413</c:v>
                </c:pt>
                <c:pt idx="5">
                  <c:v>46.404988340179202</c:v>
                </c:pt>
                <c:pt idx="6">
                  <c:v>70.157932397962369</c:v>
                </c:pt>
                <c:pt idx="7">
                  <c:v>93.359326049167592</c:v>
                </c:pt>
                <c:pt idx="8">
                  <c:v>140.09663240172432</c:v>
                </c:pt>
              </c:numCache>
            </c:numRef>
          </c:xVal>
          <c:yVal>
            <c:numRef>
              <c:f>Calculations!$D$3:$D$11</c:f>
              <c:numCache>
                <c:formatCode>0</c:formatCode>
                <c:ptCount val="9"/>
                <c:pt idx="0">
                  <c:v>0</c:v>
                </c:pt>
                <c:pt idx="1">
                  <c:v>7645.1536951705993</c:v>
                </c:pt>
                <c:pt idx="2">
                  <c:v>37488.523169318498</c:v>
                </c:pt>
                <c:pt idx="3">
                  <c:v>74443.176839605512</c:v>
                </c:pt>
                <c:pt idx="4">
                  <c:v>186730.89779801894</c:v>
                </c:pt>
                <c:pt idx="5">
                  <c:v>367861.93719978374</c:v>
                </c:pt>
                <c:pt idx="6">
                  <c:v>551901.34450591099</c:v>
                </c:pt>
                <c:pt idx="7">
                  <c:v>729048.92765647033</c:v>
                </c:pt>
                <c:pt idx="8">
                  <c:v>1089336.0661208509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B54-4826-B08F-A49CE048F7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9197528"/>
        <c:axId val="529196872"/>
      </c:scatterChart>
      <c:valAx>
        <c:axId val="5291975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9196872"/>
        <c:crosses val="autoZero"/>
        <c:crossBetween val="midCat"/>
      </c:valAx>
      <c:valAx>
        <c:axId val="529196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91975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Calculations!$E$2</c:f>
              <c:strCache>
                <c:ptCount val="1"/>
                <c:pt idx="0">
                  <c:v>Cs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Calculations!$O$3:$O$11</c:f>
              <c:numCache>
                <c:formatCode>General</c:formatCode>
                <c:ptCount val="9"/>
                <c:pt idx="0" formatCode="0">
                  <c:v>0</c:v>
                </c:pt>
                <c:pt idx="1">
                  <c:v>0.92494099908047478</c:v>
                </c:pt>
                <c:pt idx="2">
                  <c:v>4.5765316074906508</c:v>
                </c:pt>
                <c:pt idx="3">
                  <c:v>9.1925454999768643</c:v>
                </c:pt>
                <c:pt idx="4">
                  <c:v>22.635763555987435</c:v>
                </c:pt>
                <c:pt idx="5">
                  <c:v>45.478204671363521</c:v>
                </c:pt>
                <c:pt idx="6">
                  <c:v>68.756763508366745</c:v>
                </c:pt>
                <c:pt idx="7">
                  <c:v>91.494787304329861</c:v>
                </c:pt>
                <c:pt idx="8">
                  <c:v>137.29867305273828</c:v>
                </c:pt>
              </c:numCache>
            </c:numRef>
          </c:xVal>
          <c:yVal>
            <c:numRef>
              <c:f>Calculations!$E$3:$E$11</c:f>
              <c:numCache>
                <c:formatCode>0</c:formatCode>
                <c:ptCount val="9"/>
                <c:pt idx="0">
                  <c:v>0</c:v>
                </c:pt>
                <c:pt idx="1">
                  <c:v>128550.14014697948</c:v>
                </c:pt>
                <c:pt idx="2">
                  <c:v>632442.73676146311</c:v>
                </c:pt>
                <c:pt idx="3">
                  <c:v>1261557.4937133843</c:v>
                </c:pt>
                <c:pt idx="4">
                  <c:v>3136207.8894417626</c:v>
                </c:pt>
                <c:pt idx="5">
                  <c:v>6125209.6794868931</c:v>
                </c:pt>
                <c:pt idx="6">
                  <c:v>9223692.2425077222</c:v>
                </c:pt>
                <c:pt idx="7">
                  <c:v>12233263.83972349</c:v>
                </c:pt>
                <c:pt idx="8">
                  <c:v>18260527.56032395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DD5-4417-B5EE-146FC612EA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9197528"/>
        <c:axId val="529196872"/>
      </c:scatterChart>
      <c:valAx>
        <c:axId val="5291975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9196872"/>
        <c:crosses val="autoZero"/>
        <c:crossBetween val="midCat"/>
      </c:valAx>
      <c:valAx>
        <c:axId val="529196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91975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Calculations!$F$2</c:f>
              <c:strCache>
                <c:ptCount val="1"/>
                <c:pt idx="0">
                  <c:v>Eu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Calculations!$P$3:$P$11</c:f>
              <c:numCache>
                <c:formatCode>General</c:formatCode>
                <c:ptCount val="9"/>
                <c:pt idx="0" formatCode="0">
                  <c:v>0</c:v>
                </c:pt>
                <c:pt idx="1">
                  <c:v>0.31813237970996849</c:v>
                </c:pt>
                <c:pt idx="2">
                  <c:v>1.5740927178666597</c:v>
                </c:pt>
                <c:pt idx="3">
                  <c:v>3.1617653216876809</c:v>
                </c:pt>
                <c:pt idx="4">
                  <c:v>7.7855445198963675</c:v>
                </c:pt>
                <c:pt idx="5">
                  <c:v>15.642175545706436</c:v>
                </c:pt>
                <c:pt idx="6">
                  <c:v>23.648808754091249</c:v>
                </c:pt>
                <c:pt idx="7">
                  <c:v>31.469525564464</c:v>
                </c:pt>
                <c:pt idx="8">
                  <c:v>47.223718737424292</c:v>
                </c:pt>
              </c:numCache>
            </c:numRef>
          </c:xVal>
          <c:yVal>
            <c:numRef>
              <c:f>Calculations!$F$3:$F$11</c:f>
              <c:numCache>
                <c:formatCode>0</c:formatCode>
                <c:ptCount val="9"/>
                <c:pt idx="0">
                  <c:v>0</c:v>
                </c:pt>
                <c:pt idx="1">
                  <c:v>33554.008540919429</c:v>
                </c:pt>
                <c:pt idx="2">
                  <c:v>168221.58220584644</c:v>
                </c:pt>
                <c:pt idx="3">
                  <c:v>337690.21918758022</c:v>
                </c:pt>
                <c:pt idx="4">
                  <c:v>833295.57884866477</c:v>
                </c:pt>
                <c:pt idx="5">
                  <c:v>1697323.4181445763</c:v>
                </c:pt>
                <c:pt idx="6">
                  <c:v>2552955.7611822537</c:v>
                </c:pt>
                <c:pt idx="7">
                  <c:v>3372422.0081632347</c:v>
                </c:pt>
                <c:pt idx="8">
                  <c:v>4995036.0440774104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C8C-48F4-A49A-6F3DFBEC8A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9197528"/>
        <c:axId val="529196872"/>
      </c:scatterChart>
      <c:valAx>
        <c:axId val="5291975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9196872"/>
        <c:crosses val="autoZero"/>
        <c:crossBetween val="midCat"/>
      </c:valAx>
      <c:valAx>
        <c:axId val="529196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91975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Calculations!$G$2</c:f>
              <c:strCache>
                <c:ptCount val="1"/>
                <c:pt idx="0">
                  <c:v>Pb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Calculations!$Q$3:$Q$11</c:f>
              <c:numCache>
                <c:formatCode>General</c:formatCode>
                <c:ptCount val="9"/>
                <c:pt idx="0" formatCode="0">
                  <c:v>0</c:v>
                </c:pt>
                <c:pt idx="1">
                  <c:v>0.92312084624528856</c:v>
                </c:pt>
                <c:pt idx="2">
                  <c:v>4.567525641716645</c:v>
                </c:pt>
                <c:pt idx="3">
                  <c:v>9.1744558728860603</c:v>
                </c:pt>
                <c:pt idx="4">
                  <c:v>22.591219580475489</c:v>
                </c:pt>
                <c:pt idx="5">
                  <c:v>45.388710008186024</c:v>
                </c:pt>
                <c:pt idx="6">
                  <c:v>68.621459939639237</c:v>
                </c:pt>
                <c:pt idx="7">
                  <c:v>91.31473852642695</c:v>
                </c:pt>
                <c:pt idx="8">
                  <c:v>137.02848871744266</c:v>
                </c:pt>
              </c:numCache>
            </c:numRef>
          </c:xVal>
          <c:yVal>
            <c:numRef>
              <c:f>Calculations!$G$3:$G$11</c:f>
              <c:numCache>
                <c:formatCode>0</c:formatCode>
                <c:ptCount val="9"/>
                <c:pt idx="0">
                  <c:v>0</c:v>
                </c:pt>
                <c:pt idx="1">
                  <c:v>85125.935124678785</c:v>
                </c:pt>
                <c:pt idx="2">
                  <c:v>421177.87121628504</c:v>
                </c:pt>
                <c:pt idx="3">
                  <c:v>845237.95221010433</c:v>
                </c:pt>
                <c:pt idx="4">
                  <c:v>2116249.0726022613</c:v>
                </c:pt>
                <c:pt idx="5">
                  <c:v>4131908.21913306</c:v>
                </c:pt>
                <c:pt idx="6">
                  <c:v>6214729.388578468</c:v>
                </c:pt>
                <c:pt idx="7">
                  <c:v>8210678.3888715981</c:v>
                </c:pt>
                <c:pt idx="8">
                  <c:v>12286957.250062028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87B-4D8E-85A9-DC1B98A17B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9197528"/>
        <c:axId val="529196872"/>
      </c:scatterChart>
      <c:valAx>
        <c:axId val="5291975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9196872"/>
        <c:crosses val="autoZero"/>
        <c:crossBetween val="midCat"/>
      </c:valAx>
      <c:valAx>
        <c:axId val="529196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91975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Calculations!$H$2</c:f>
              <c:strCache>
                <c:ptCount val="1"/>
                <c:pt idx="0">
                  <c:v>U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9.0962534787250804E-2"/>
                  <c:y val="-1.8935185185185208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Calculations!$R$3:$R$11</c:f>
              <c:numCache>
                <c:formatCode>General</c:formatCode>
                <c:ptCount val="9"/>
                <c:pt idx="0" formatCode="0">
                  <c:v>0</c:v>
                </c:pt>
                <c:pt idx="1">
                  <c:v>0.46398729356955931</c:v>
                </c:pt>
                <c:pt idx="2">
                  <c:v>2.2957707752236636</c:v>
                </c:pt>
                <c:pt idx="3">
                  <c:v>4.6113474392307694</c:v>
                </c:pt>
                <c:pt idx="4">
                  <c:v>11.355001757587006</c:v>
                </c:pt>
                <c:pt idx="5">
                  <c:v>22.813681221663003</c:v>
                </c:pt>
                <c:pt idx="6">
                  <c:v>34.491134728122972</c:v>
                </c:pt>
                <c:pt idx="7">
                  <c:v>45.897434300417359</c:v>
                </c:pt>
                <c:pt idx="8">
                  <c:v>68.874490139115522</c:v>
                </c:pt>
              </c:numCache>
            </c:numRef>
          </c:xVal>
          <c:yVal>
            <c:numRef>
              <c:f>Calculations!$H$3:$H$11</c:f>
              <c:numCache>
                <c:formatCode>0</c:formatCode>
                <c:ptCount val="9"/>
                <c:pt idx="0">
                  <c:v>0</c:v>
                </c:pt>
                <c:pt idx="1">
                  <c:v>81197.087859433246</c:v>
                </c:pt>
                <c:pt idx="2">
                  <c:v>399084.21375331265</c:v>
                </c:pt>
                <c:pt idx="3">
                  <c:v>792929.04607966531</c:v>
                </c:pt>
                <c:pt idx="4">
                  <c:v>1994245.9465026897</c:v>
                </c:pt>
                <c:pt idx="5">
                  <c:v>3895149.8625406842</c:v>
                </c:pt>
                <c:pt idx="6">
                  <c:v>5800272.9867692785</c:v>
                </c:pt>
                <c:pt idx="7">
                  <c:v>7663244.433465491</c:v>
                </c:pt>
                <c:pt idx="8">
                  <c:v>11428947.067898063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D6-4FE5-BA46-29D171F07C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9197528"/>
        <c:axId val="529196872"/>
      </c:scatterChart>
      <c:valAx>
        <c:axId val="529197528"/>
        <c:scaling>
          <c:orientation val="minMax"/>
          <c:max val="7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9196872"/>
        <c:crosses val="autoZero"/>
        <c:crossBetween val="midCat"/>
      </c:valAx>
      <c:valAx>
        <c:axId val="529196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91975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Sheet1!$W$1</c:f>
              <c:strCache>
                <c:ptCount val="1"/>
                <c:pt idx="0">
                  <c:v>59 -&gt; 59  Co  [ No Gas ] 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Sheet1!$AE$3:$AE$11</c:f>
              <c:numCache>
                <c:formatCode>0.000</c:formatCode>
                <c:ptCount val="9"/>
                <c:pt idx="0">
                  <c:v>0</c:v>
                </c:pt>
                <c:pt idx="1">
                  <c:v>0.90916901188816113</c:v>
                </c:pt>
                <c:pt idx="2">
                  <c:v>4.4985047719480207</c:v>
                </c:pt>
                <c:pt idx="3">
                  <c:v>9.0350011926775888</c:v>
                </c:pt>
                <c:pt idx="4">
                  <c:v>22.24959907499364</c:v>
                </c:pt>
                <c:pt idx="5">
                  <c:v>44.698140817061713</c:v>
                </c:pt>
                <c:pt idx="6">
                  <c:v>67.583417706875366</c:v>
                </c:pt>
                <c:pt idx="7">
                  <c:v>89.926074790784583</c:v>
                </c:pt>
                <c:pt idx="8">
                  <c:v>134.9570930780875</c:v>
                </c:pt>
              </c:numCache>
            </c:numRef>
          </c:xVal>
          <c:yVal>
            <c:numRef>
              <c:f>Sheet1!$AB$3:$AB$11</c:f>
              <c:numCache>
                <c:formatCode>0.000</c:formatCode>
                <c:ptCount val="9"/>
                <c:pt idx="0">
                  <c:v>0</c:v>
                </c:pt>
                <c:pt idx="1">
                  <c:v>29383.494920849396</c:v>
                </c:pt>
                <c:pt idx="2">
                  <c:v>144431.2826457964</c:v>
                </c:pt>
                <c:pt idx="3">
                  <c:v>277431.24885444756</c:v>
                </c:pt>
                <c:pt idx="4">
                  <c:v>709001.49976009876</c:v>
                </c:pt>
                <c:pt idx="5">
                  <c:v>1376209.778424076</c:v>
                </c:pt>
                <c:pt idx="6">
                  <c:v>2145393.607740947</c:v>
                </c:pt>
                <c:pt idx="7">
                  <c:v>2737821.3316934612</c:v>
                </c:pt>
                <c:pt idx="8">
                  <c:v>4140684.3218022836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A3A-4BEC-8D2D-12C534C728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2373848"/>
        <c:axId val="462368272"/>
      </c:scatterChart>
      <c:valAx>
        <c:axId val="4623738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2368272"/>
        <c:crosses val="autoZero"/>
        <c:crossBetween val="midCat"/>
      </c:valAx>
      <c:valAx>
        <c:axId val="462368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23738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Sheet1!$AI$1</c:f>
              <c:strCache>
                <c:ptCount val="1"/>
                <c:pt idx="0">
                  <c:v>60 -&gt; 60  Ni  [ No Gas ] 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Sheet1!$AQ$3:$AQ$11</c:f>
              <c:numCache>
                <c:formatCode>0.000</c:formatCode>
                <c:ptCount val="9"/>
                <c:pt idx="0">
                  <c:v>0</c:v>
                </c:pt>
                <c:pt idx="1">
                  <c:v>0.94266874271268597</c:v>
                </c:pt>
                <c:pt idx="2">
                  <c:v>4.6642591003540543</c:v>
                </c:pt>
                <c:pt idx="3">
                  <c:v>9.3679097102318512</c:v>
                </c:pt>
                <c:pt idx="4">
                  <c:v>23.069419779636807</c:v>
                </c:pt>
                <c:pt idx="5">
                  <c:v>46.345112574951401</c:v>
                </c:pt>
                <c:pt idx="6">
                  <c:v>70.073632696363205</c:v>
                </c:pt>
                <c:pt idx="7">
                  <c:v>93.23953935040592</c:v>
                </c:pt>
                <c:pt idx="8">
                  <c:v>139.92979477805744</c:v>
                </c:pt>
              </c:numCache>
            </c:numRef>
          </c:xVal>
          <c:yVal>
            <c:numRef>
              <c:f>Sheet1!$AN$3:$AN$11</c:f>
              <c:numCache>
                <c:formatCode>0.000</c:formatCode>
                <c:ptCount val="9"/>
                <c:pt idx="0">
                  <c:v>0</c:v>
                </c:pt>
                <c:pt idx="1">
                  <c:v>7472.8280589923888</c:v>
                </c:pt>
                <c:pt idx="2">
                  <c:v>36663.35072089875</c:v>
                </c:pt>
                <c:pt idx="3">
                  <c:v>70351.988663228913</c:v>
                </c:pt>
                <c:pt idx="4">
                  <c:v>182663.42617507812</c:v>
                </c:pt>
                <c:pt idx="5">
                  <c:v>346400.26008615195</c:v>
                </c:pt>
                <c:pt idx="6">
                  <c:v>537325.37904407107</c:v>
                </c:pt>
                <c:pt idx="7">
                  <c:v>689137.44557768945</c:v>
                </c:pt>
                <c:pt idx="8">
                  <c:v>1053416.3779951832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DCA-45E8-B0B6-DD7743AA54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2373848"/>
        <c:axId val="462368272"/>
      </c:scatterChart>
      <c:valAx>
        <c:axId val="4623738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2368272"/>
        <c:crosses val="autoZero"/>
        <c:crossBetween val="midCat"/>
      </c:valAx>
      <c:valAx>
        <c:axId val="462368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23738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Sheet1!$AU$1</c:f>
              <c:strCache>
                <c:ptCount val="1"/>
                <c:pt idx="0">
                  <c:v>133 -&gt; 133  Cs  [ No Gas ] 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Sheet1!$BC$3:$BC$11</c:f>
              <c:numCache>
                <c:formatCode>0.000</c:formatCode>
                <c:ptCount val="9"/>
                <c:pt idx="0">
                  <c:v>0</c:v>
                </c:pt>
                <c:pt idx="1">
                  <c:v>0.92384210301083536</c:v>
                </c:pt>
                <c:pt idx="2">
                  <c:v>4.5711062020138069</c:v>
                </c:pt>
                <c:pt idx="3">
                  <c:v>9.1808172005486721</c:v>
                </c:pt>
                <c:pt idx="4">
                  <c:v>22.608685658897699</c:v>
                </c:pt>
                <c:pt idx="5">
                  <c:v>45.419524723295801</c:v>
                </c:pt>
                <c:pt idx="6">
                  <c:v>68.674147409964633</c:v>
                </c:pt>
                <c:pt idx="7">
                  <c:v>91.377392942257075</c:v>
                </c:pt>
                <c:pt idx="8">
                  <c:v>137.13516744984094</c:v>
                </c:pt>
              </c:numCache>
            </c:numRef>
          </c:xVal>
          <c:yVal>
            <c:numRef>
              <c:f>Sheet1!$AZ$3:$AZ$11</c:f>
              <c:numCache>
                <c:formatCode>0.000</c:formatCode>
                <c:ptCount val="9"/>
                <c:pt idx="0">
                  <c:v>0</c:v>
                </c:pt>
                <c:pt idx="1">
                  <c:v>125529.86024187689</c:v>
                </c:pt>
                <c:pt idx="2">
                  <c:v>618412.47357864375</c:v>
                </c:pt>
                <c:pt idx="3">
                  <c:v>1191916.7999769684</c:v>
                </c:pt>
                <c:pt idx="4">
                  <c:v>3067643.0115082138</c:v>
                </c:pt>
                <c:pt idx="5">
                  <c:v>5767524.2177863587</c:v>
                </c:pt>
                <c:pt idx="6">
                  <c:v>8979725.9122174531</c:v>
                </c:pt>
                <c:pt idx="7">
                  <c:v>11563159.364264205</c:v>
                </c:pt>
                <c:pt idx="8">
                  <c:v>17658065.998447377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31F-47A3-9816-A43B542B0D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2373848"/>
        <c:axId val="462368272"/>
      </c:scatterChart>
      <c:valAx>
        <c:axId val="4623738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2368272"/>
        <c:crosses val="autoZero"/>
        <c:crossBetween val="midCat"/>
      </c:valAx>
      <c:valAx>
        <c:axId val="462368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23738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Sheet1!$BG$1</c:f>
              <c:strCache>
                <c:ptCount val="1"/>
                <c:pt idx="0">
                  <c:v>153 -&gt; 153  Eu  [ No Gas ] 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Sheet1!$BO$3:$BO$11</c:f>
              <c:numCache>
                <c:formatCode>0.000</c:formatCode>
                <c:ptCount val="9"/>
                <c:pt idx="0">
                  <c:v>0</c:v>
                </c:pt>
                <c:pt idx="1">
                  <c:v>0.31775441568627849</c:v>
                </c:pt>
                <c:pt idx="2">
                  <c:v>1.5722266559697868</c:v>
                </c:pt>
                <c:pt idx="3">
                  <c:v>3.1577313867548025</c:v>
                </c:pt>
                <c:pt idx="4">
                  <c:v>7.7762311087195863</c:v>
                </c:pt>
                <c:pt idx="5">
                  <c:v>15.621992645890558</c:v>
                </c:pt>
                <c:pt idx="6">
                  <c:v>23.620393043237101</c:v>
                </c:pt>
                <c:pt idx="7">
                  <c:v>31.429147910313219</c:v>
                </c:pt>
                <c:pt idx="8">
                  <c:v>47.16748117567996</c:v>
                </c:pt>
              </c:numCache>
            </c:numRef>
          </c:xVal>
          <c:yVal>
            <c:numRef>
              <c:f>Sheet1!$BL$3:$BL$11</c:f>
              <c:numCache>
                <c:formatCode>0.000</c:formatCode>
                <c:ptCount val="9"/>
                <c:pt idx="0">
                  <c:v>0</c:v>
                </c:pt>
                <c:pt idx="1">
                  <c:v>32765.572867639399</c:v>
                </c:pt>
                <c:pt idx="2">
                  <c:v>164489.63555095129</c:v>
                </c:pt>
                <c:pt idx="3">
                  <c:v>319048.76885676989</c:v>
                </c:pt>
                <c:pt idx="4">
                  <c:v>815077.59871352883</c:v>
                </c:pt>
                <c:pt idx="5">
                  <c:v>1598206.8983346035</c:v>
                </c:pt>
                <c:pt idx="6">
                  <c:v>2485429.8939211825</c:v>
                </c:pt>
                <c:pt idx="7">
                  <c:v>3187689.7232690901</c:v>
                </c:pt>
                <c:pt idx="8">
                  <c:v>4830236.7597302431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256-4EBD-9404-4A5015DF54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2373848"/>
        <c:axId val="462368272"/>
      </c:scatterChart>
      <c:valAx>
        <c:axId val="4623738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2368272"/>
        <c:crosses val="autoZero"/>
        <c:crossBetween val="midCat"/>
      </c:valAx>
      <c:valAx>
        <c:axId val="462368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23738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Sheet1!$BS$1</c:f>
              <c:strCache>
                <c:ptCount val="1"/>
                <c:pt idx="0">
                  <c:v>208 -&gt; 208  Pb  [ No Gas ] 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Sheet1!$CA$3:$CA$11</c:f>
              <c:numCache>
                <c:formatCode>0.000</c:formatCode>
                <c:ptCount val="9"/>
                <c:pt idx="0">
                  <c:v>0</c:v>
                </c:pt>
                <c:pt idx="1">
                  <c:v>0.92202411264741624</c:v>
                </c:pt>
                <c:pt idx="2">
                  <c:v>4.5621109126690769</c:v>
                </c:pt>
                <c:pt idx="3">
                  <c:v>9.1627506530894092</c:v>
                </c:pt>
                <c:pt idx="4">
                  <c:v>22.564194968850671</c:v>
                </c:pt>
                <c:pt idx="5">
                  <c:v>45.330145533941987</c:v>
                </c:pt>
                <c:pt idx="6">
                  <c:v>68.539006418013244</c:v>
                </c:pt>
                <c:pt idx="7">
                  <c:v>91.197575179825606</c:v>
                </c:pt>
                <c:pt idx="8">
                  <c:v>136.86530487040537</c:v>
                </c:pt>
              </c:numCache>
            </c:numRef>
          </c:xVal>
          <c:yVal>
            <c:numRef>
              <c:f>Sheet1!$BX$3:$BX$11</c:f>
              <c:numCache>
                <c:formatCode>0.000</c:formatCode>
                <c:ptCount val="9"/>
                <c:pt idx="0">
                  <c:v>0</c:v>
                </c:pt>
                <c:pt idx="1">
                  <c:v>83130.378767549802</c:v>
                </c:pt>
                <c:pt idx="2">
                  <c:v>411838.33161031344</c:v>
                </c:pt>
                <c:pt idx="3">
                  <c:v>798590.16553380503</c:v>
                </c:pt>
                <c:pt idx="4">
                  <c:v>2069992.0183904893</c:v>
                </c:pt>
                <c:pt idx="5">
                  <c:v>3890635.0020635878</c:v>
                </c:pt>
                <c:pt idx="6">
                  <c:v>6050363.3710435675</c:v>
                </c:pt>
                <c:pt idx="7">
                  <c:v>7760934.6406103838</c:v>
                </c:pt>
                <c:pt idx="8">
                  <c:v>11881591.499348797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EFE-4F2B-889C-32B1811A1B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2373848"/>
        <c:axId val="462368272"/>
      </c:scatterChart>
      <c:valAx>
        <c:axId val="4623738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2368272"/>
        <c:crosses val="autoZero"/>
        <c:crossBetween val="midCat"/>
      </c:valAx>
      <c:valAx>
        <c:axId val="462368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23738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Sheet1!$CE$1</c:f>
              <c:strCache>
                <c:ptCount val="1"/>
                <c:pt idx="0">
                  <c:v>238 -&gt; 238  U  [ No Gas ] 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Sheet1!$CM$3:$CM$11</c:f>
              <c:numCache>
                <c:formatCode>0.000</c:formatCode>
                <c:ptCount val="9"/>
                <c:pt idx="0">
                  <c:v>0</c:v>
                </c:pt>
                <c:pt idx="1">
                  <c:v>0.46343604347493367</c:v>
                </c:pt>
                <c:pt idx="2">
                  <c:v>2.2930491754608457</c:v>
                </c:pt>
                <c:pt idx="3">
                  <c:v>4.6054640564903888</c:v>
                </c:pt>
                <c:pt idx="4">
                  <c:v>11.341418404488039</c:v>
                </c:pt>
                <c:pt idx="5">
                  <c:v>22.784245019442746</c:v>
                </c:pt>
                <c:pt idx="6">
                  <c:v>34.44969119827514</c:v>
                </c:pt>
                <c:pt idx="7">
                  <c:v>45.838544606488092</c:v>
                </c:pt>
                <c:pt idx="8">
                  <c:v>68.792469207783441</c:v>
                </c:pt>
              </c:numCache>
            </c:numRef>
          </c:xVal>
          <c:yVal>
            <c:numRef>
              <c:f>Sheet1!$CJ$3:$CJ$11</c:f>
              <c:numCache>
                <c:formatCode>0.000</c:formatCode>
                <c:ptCount val="9"/>
                <c:pt idx="0">
                  <c:v>0</c:v>
                </c:pt>
                <c:pt idx="1">
                  <c:v>79289.193695353228</c:v>
                </c:pt>
                <c:pt idx="2">
                  <c:v>390230.68002846424</c:v>
                </c:pt>
                <c:pt idx="3">
                  <c:v>749157.22657793341</c:v>
                </c:pt>
                <c:pt idx="4">
                  <c:v>1950646.6857278859</c:v>
                </c:pt>
                <c:pt idx="5">
                  <c:v>3667689.6689152108</c:v>
                </c:pt>
                <c:pt idx="6">
                  <c:v>5646855.4630279755</c:v>
                </c:pt>
                <c:pt idx="7">
                  <c:v>7243472.4714671224</c:v>
                </c:pt>
                <c:pt idx="8">
                  <c:v>11051876.36807663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45B-47D4-B761-D6CBB91B19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2373848"/>
        <c:axId val="462368272"/>
      </c:scatterChart>
      <c:valAx>
        <c:axId val="4623738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2368272"/>
        <c:crosses val="autoZero"/>
        <c:crossBetween val="midCat"/>
      </c:valAx>
      <c:valAx>
        <c:axId val="462368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23738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Calculations!$B$2</c:f>
              <c:strCache>
                <c:ptCount val="1"/>
                <c:pt idx="0">
                  <c:v>Fe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Calculations!$L$3:$L$11</c:f>
              <c:numCache>
                <c:formatCode>General</c:formatCode>
                <c:ptCount val="9"/>
                <c:pt idx="0" formatCode="0">
                  <c:v>0</c:v>
                </c:pt>
                <c:pt idx="1">
                  <c:v>0.98470268383575665</c:v>
                </c:pt>
                <c:pt idx="2">
                  <c:v>4.872227483737178</c:v>
                </c:pt>
                <c:pt idx="3">
                  <c:v>9.7864882561249296</c:v>
                </c:pt>
                <c:pt idx="4">
                  <c:v>24.098290751963013</c:v>
                </c:pt>
                <c:pt idx="5">
                  <c:v>48.416612779024604</c:v>
                </c:pt>
                <c:pt idx="6">
                  <c:v>73.199230681586926</c:v>
                </c:pt>
                <c:pt idx="7">
                  <c:v>97.406388845475504</c:v>
                </c:pt>
                <c:pt idx="8">
                  <c:v>146.16972539494543</c:v>
                </c:pt>
              </c:numCache>
            </c:numRef>
          </c:xVal>
          <c:yVal>
            <c:numRef>
              <c:f>Calculations!$B$3:$B$11</c:f>
              <c:numCache>
                <c:formatCode>0</c:formatCode>
                <c:ptCount val="9"/>
                <c:pt idx="0">
                  <c:v>0</c:v>
                </c:pt>
                <c:pt idx="1">
                  <c:v>14636.135074799413</c:v>
                </c:pt>
                <c:pt idx="2">
                  <c:v>71322.209746334818</c:v>
                </c:pt>
                <c:pt idx="3">
                  <c:v>145562.64513698721</c:v>
                </c:pt>
                <c:pt idx="4">
                  <c:v>360529.97384721402</c:v>
                </c:pt>
                <c:pt idx="5">
                  <c:v>714159.26950657682</c:v>
                </c:pt>
                <c:pt idx="6">
                  <c:v>1072275.4003484102</c:v>
                </c:pt>
                <c:pt idx="7">
                  <c:v>1474860.6053907217</c:v>
                </c:pt>
                <c:pt idx="8">
                  <c:v>2184558.7980386377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B08-4D6D-8EC8-BF5EB4D865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9197528"/>
        <c:axId val="529196872"/>
      </c:scatterChart>
      <c:valAx>
        <c:axId val="5291975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9196872"/>
        <c:crosses val="autoZero"/>
        <c:crossBetween val="midCat"/>
      </c:valAx>
      <c:valAx>
        <c:axId val="529196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91975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Calculations!$C$2</c:f>
              <c:strCache>
                <c:ptCount val="1"/>
                <c:pt idx="0">
                  <c:v>Co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Calculations!$M$3:$M$11</c:f>
              <c:numCache>
                <c:formatCode>General</c:formatCode>
                <c:ptCount val="9"/>
                <c:pt idx="0" formatCode="0">
                  <c:v>0</c:v>
                </c:pt>
                <c:pt idx="1">
                  <c:v>0.91025045454004483</c:v>
                </c:pt>
                <c:pt idx="2">
                  <c:v>4.5038440074303603</c:v>
                </c:pt>
                <c:pt idx="3">
                  <c:v>9.0465432152456309</c:v>
                </c:pt>
                <c:pt idx="4">
                  <c:v>22.276246902431737</c:v>
                </c:pt>
                <c:pt idx="5">
                  <c:v>44.755888770124798</c:v>
                </c:pt>
                <c:pt idx="6">
                  <c:v>67.664721639988514</c:v>
                </c:pt>
                <c:pt idx="7">
                  <c:v>90.041604615436555</c:v>
                </c:pt>
                <c:pt idx="8">
                  <c:v>135.11800177335036</c:v>
                </c:pt>
              </c:numCache>
            </c:numRef>
          </c:xVal>
          <c:yVal>
            <c:numRef>
              <c:f>Calculations!$C$3:$C$11</c:f>
              <c:numCache>
                <c:formatCode>0</c:formatCode>
                <c:ptCount val="9"/>
                <c:pt idx="0">
                  <c:v>0</c:v>
                </c:pt>
                <c:pt idx="1">
                  <c:v>30084.716600056687</c:v>
                </c:pt>
                <c:pt idx="2">
                  <c:v>147702.97095651479</c:v>
                </c:pt>
                <c:pt idx="3">
                  <c:v>293625.99743738712</c:v>
                </c:pt>
                <c:pt idx="4">
                  <c:v>724836.656076379</c:v>
                </c:pt>
                <c:pt idx="5">
                  <c:v>1461542.1734969367</c:v>
                </c:pt>
                <c:pt idx="6">
                  <c:v>2203663.6526372591</c:v>
                </c:pt>
                <c:pt idx="7">
                  <c:v>2896463.2822851962</c:v>
                </c:pt>
                <c:pt idx="8">
                  <c:v>4281940.8903475031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047-47A6-84D5-1AFC019CEF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9197528"/>
        <c:axId val="529196872"/>
      </c:scatterChart>
      <c:valAx>
        <c:axId val="5291975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9196872"/>
        <c:crosses val="autoZero"/>
        <c:crossBetween val="midCat"/>
      </c:valAx>
      <c:valAx>
        <c:axId val="529196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91975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7" Type="http://schemas.openxmlformats.org/officeDocument/2006/relationships/chart" Target="../charts/chart14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6" Type="http://schemas.openxmlformats.org/officeDocument/2006/relationships/chart" Target="../charts/chart13.xml"/><Relationship Id="rId5" Type="http://schemas.openxmlformats.org/officeDocument/2006/relationships/chart" Target="../charts/chart12.xml"/><Relationship Id="rId4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734786</xdr:colOff>
      <xdr:row>23</xdr:row>
      <xdr:rowOff>91168</xdr:rowOff>
    </xdr:from>
    <xdr:to>
      <xdr:col>19</xdr:col>
      <xdr:colOff>496661</xdr:colOff>
      <xdr:row>37</xdr:row>
      <xdr:rowOff>167368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773906</xdr:colOff>
      <xdr:row>24</xdr:row>
      <xdr:rowOff>69737</xdr:rowOff>
    </xdr:from>
    <xdr:to>
      <xdr:col>30</xdr:col>
      <xdr:colOff>750093</xdr:colOff>
      <xdr:row>38</xdr:row>
      <xdr:rowOff>145937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36</xdr:col>
      <xdr:colOff>598715</xdr:colOff>
      <xdr:row>24</xdr:row>
      <xdr:rowOff>27215</xdr:rowOff>
    </xdr:from>
    <xdr:to>
      <xdr:col>42</xdr:col>
      <xdr:colOff>670152</xdr:colOff>
      <xdr:row>38</xdr:row>
      <xdr:rowOff>103415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49</xdr:col>
      <xdr:colOff>0</xdr:colOff>
      <xdr:row>24</xdr:row>
      <xdr:rowOff>0</xdr:rowOff>
    </xdr:from>
    <xdr:to>
      <xdr:col>54</xdr:col>
      <xdr:colOff>316366</xdr:colOff>
      <xdr:row>38</xdr:row>
      <xdr:rowOff>76200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60</xdr:col>
      <xdr:colOff>394606</xdr:colOff>
      <xdr:row>23</xdr:row>
      <xdr:rowOff>108857</xdr:rowOff>
    </xdr:from>
    <xdr:to>
      <xdr:col>66</xdr:col>
      <xdr:colOff>656543</xdr:colOff>
      <xdr:row>37</xdr:row>
      <xdr:rowOff>185057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73</xdr:col>
      <xdr:colOff>81643</xdr:colOff>
      <xdr:row>23</xdr:row>
      <xdr:rowOff>122465</xdr:rowOff>
    </xdr:from>
    <xdr:to>
      <xdr:col>78</xdr:col>
      <xdr:colOff>187098</xdr:colOff>
      <xdr:row>38</xdr:row>
      <xdr:rowOff>8165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85</xdr:col>
      <xdr:colOff>176893</xdr:colOff>
      <xdr:row>23</xdr:row>
      <xdr:rowOff>163285</xdr:rowOff>
    </xdr:from>
    <xdr:to>
      <xdr:col>91</xdr:col>
      <xdr:colOff>132669</xdr:colOff>
      <xdr:row>38</xdr:row>
      <xdr:rowOff>48985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962025</xdr:colOff>
      <xdr:row>19</xdr:row>
      <xdr:rowOff>95250</xdr:rowOff>
    </xdr:from>
    <xdr:to>
      <xdr:col>7</xdr:col>
      <xdr:colOff>342900</xdr:colOff>
      <xdr:row>33</xdr:row>
      <xdr:rowOff>171450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361950</xdr:colOff>
      <xdr:row>19</xdr:row>
      <xdr:rowOff>47625</xdr:rowOff>
    </xdr:from>
    <xdr:to>
      <xdr:col>13</xdr:col>
      <xdr:colOff>200025</xdr:colOff>
      <xdr:row>33</xdr:row>
      <xdr:rowOff>123825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9525</xdr:colOff>
      <xdr:row>34</xdr:row>
      <xdr:rowOff>180975</xdr:rowOff>
    </xdr:from>
    <xdr:to>
      <xdr:col>7</xdr:col>
      <xdr:colOff>381000</xdr:colOff>
      <xdr:row>49</xdr:row>
      <xdr:rowOff>66675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19050</xdr:colOff>
      <xdr:row>35</xdr:row>
      <xdr:rowOff>0</xdr:rowOff>
    </xdr:from>
    <xdr:to>
      <xdr:col>13</xdr:col>
      <xdr:colOff>466725</xdr:colOff>
      <xdr:row>49</xdr:row>
      <xdr:rowOff>76200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14</xdr:col>
      <xdr:colOff>0</xdr:colOff>
      <xdr:row>20</xdr:row>
      <xdr:rowOff>0</xdr:rowOff>
    </xdr:from>
    <xdr:to>
      <xdr:col>21</xdr:col>
      <xdr:colOff>284390</xdr:colOff>
      <xdr:row>34</xdr:row>
      <xdr:rowOff>76200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14</xdr:col>
      <xdr:colOff>435428</xdr:colOff>
      <xdr:row>35</xdr:row>
      <xdr:rowOff>27214</xdr:rowOff>
    </xdr:from>
    <xdr:to>
      <xdr:col>22</xdr:col>
      <xdr:colOff>107497</xdr:colOff>
      <xdr:row>49</xdr:row>
      <xdr:rowOff>103414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22</xdr:col>
      <xdr:colOff>0</xdr:colOff>
      <xdr:row>20</xdr:row>
      <xdr:rowOff>54428</xdr:rowOff>
    </xdr:from>
    <xdr:to>
      <xdr:col>29</xdr:col>
      <xdr:colOff>284390</xdr:colOff>
      <xdr:row>34</xdr:row>
      <xdr:rowOff>130628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BO52"/>
  <sheetViews>
    <sheetView zoomScale="70" zoomScaleNormal="70" workbookViewId="0">
      <pane xSplit="1" topLeftCell="B1" activePane="topRight" state="frozen"/>
      <selection pane="topRight" activeCell="G43" sqref="G43"/>
    </sheetView>
  </sheetViews>
  <sheetFormatPr defaultColWidth="9.140625" defaultRowHeight="15" x14ac:dyDescent="0.25"/>
  <cols>
    <col min="1" max="1" width="25.28515625" bestFit="1" customWidth="1"/>
    <col min="2" max="2" width="21.140625" customWidth="1"/>
    <col min="3" max="3" width="5.85546875" customWidth="1"/>
    <col min="4" max="4" width="26.42578125" customWidth="1"/>
    <col min="5" max="5" width="11" customWidth="1"/>
    <col min="6" max="6" width="4.28515625" customWidth="1"/>
    <col min="7" max="7" width="11.7109375" customWidth="1"/>
    <col min="8" max="8" width="9" customWidth="1"/>
    <col min="9" max="9" width="11.140625" customWidth="1"/>
    <col min="10" max="10" width="11.7109375" customWidth="1"/>
    <col min="11" max="11" width="9" customWidth="1"/>
    <col min="12" max="12" width="12" bestFit="1" customWidth="1"/>
    <col min="13" max="15" width="12" style="9" bestFit="1" customWidth="1"/>
    <col min="16" max="18" width="13.7109375" style="12" bestFit="1" customWidth="1"/>
    <col min="19" max="21" width="12" style="9" bestFit="1" customWidth="1"/>
    <col min="22" max="24" width="13.7109375" style="12" bestFit="1" customWidth="1"/>
    <col min="25" max="26" width="12" style="9" bestFit="1" customWidth="1"/>
    <col min="27" max="27" width="12.140625" style="9" bestFit="1" customWidth="1"/>
    <col min="28" max="29" width="13.7109375" style="12" bestFit="1" customWidth="1"/>
    <col min="30" max="30" width="13.85546875" style="12" bestFit="1" customWidth="1"/>
    <col min="31" max="33" width="12" style="9" bestFit="1" customWidth="1"/>
    <col min="34" max="34" width="12" bestFit="1" customWidth="1"/>
    <col min="35" max="36" width="9" customWidth="1"/>
    <col min="37" max="37" width="15.140625" customWidth="1"/>
    <col min="38" max="38" width="11.7109375" customWidth="1"/>
    <col min="39" max="40" width="9" customWidth="1"/>
    <col min="41" max="41" width="15.140625" customWidth="1"/>
    <col min="42" max="42" width="10.7109375" customWidth="1"/>
    <col min="43" max="44" width="9" customWidth="1"/>
    <col min="45" max="45" width="15.140625" customWidth="1"/>
    <col min="46" max="46" width="10.7109375" customWidth="1"/>
    <col min="47" max="48" width="9" customWidth="1"/>
    <col min="49" max="49" width="15.140625" customWidth="1"/>
    <col min="50" max="50" width="11.7109375" customWidth="1"/>
    <col min="51" max="52" width="9" customWidth="1"/>
    <col min="53" max="53" width="15.140625" customWidth="1"/>
    <col min="54" max="54" width="10.7109375" customWidth="1"/>
    <col min="55" max="56" width="9" customWidth="1"/>
    <col min="57" max="57" width="15.28515625" customWidth="1"/>
    <col min="61" max="61" width="12" bestFit="1" customWidth="1"/>
    <col min="63" max="63" width="22.7109375" bestFit="1" customWidth="1"/>
    <col min="65" max="65" width="13.28515625" bestFit="1" customWidth="1"/>
    <col min="67" max="67" width="12.140625" bestFit="1" customWidth="1"/>
  </cols>
  <sheetData>
    <row r="1" spans="1:67" ht="18" customHeight="1" x14ac:dyDescent="0.25">
      <c r="A1" s="52" t="s">
        <v>13</v>
      </c>
      <c r="B1" s="53"/>
      <c r="C1" s="53"/>
      <c r="D1" s="53"/>
      <c r="E1" s="53"/>
      <c r="F1" s="54"/>
      <c r="G1" s="52" t="s">
        <v>28</v>
      </c>
      <c r="H1" s="53"/>
      <c r="I1" s="54"/>
      <c r="J1" s="52" t="s">
        <v>57</v>
      </c>
      <c r="K1" s="53"/>
      <c r="L1" s="54"/>
      <c r="M1" s="55" t="s">
        <v>11</v>
      </c>
      <c r="N1" s="56"/>
      <c r="O1" s="57"/>
      <c r="P1" s="58" t="s">
        <v>33</v>
      </c>
      <c r="Q1" s="59"/>
      <c r="R1" s="60"/>
      <c r="S1" s="55" t="s">
        <v>19</v>
      </c>
      <c r="T1" s="56"/>
      <c r="U1" s="57"/>
      <c r="V1" s="58" t="s">
        <v>50</v>
      </c>
      <c r="W1" s="59"/>
      <c r="X1" s="60"/>
      <c r="Y1" s="55" t="s">
        <v>6</v>
      </c>
      <c r="Z1" s="56"/>
      <c r="AA1" s="57"/>
      <c r="AB1" s="58" t="s">
        <v>7</v>
      </c>
      <c r="AC1" s="59"/>
      <c r="AD1" s="60"/>
      <c r="AE1" s="55" t="s">
        <v>25</v>
      </c>
      <c r="AF1" s="56"/>
      <c r="AG1" s="57"/>
      <c r="AH1" s="52" t="s">
        <v>64</v>
      </c>
      <c r="AI1" s="53"/>
      <c r="AJ1" s="53"/>
      <c r="AK1" s="54"/>
      <c r="AL1" s="52" t="s">
        <v>32</v>
      </c>
      <c r="AM1" s="53"/>
      <c r="AN1" s="53"/>
      <c r="AO1" s="54"/>
      <c r="AP1" s="52" t="s">
        <v>47</v>
      </c>
      <c r="AQ1" s="53"/>
      <c r="AR1" s="53"/>
      <c r="AS1" s="54"/>
      <c r="AT1" s="52" t="s">
        <v>4</v>
      </c>
      <c r="AU1" s="53"/>
      <c r="AV1" s="53"/>
      <c r="AW1" s="54"/>
      <c r="AX1" s="52" t="s">
        <v>69</v>
      </c>
      <c r="AY1" s="53"/>
      <c r="AZ1" s="53"/>
      <c r="BA1" s="54"/>
      <c r="BB1" s="52" t="s">
        <v>29</v>
      </c>
      <c r="BC1" s="53"/>
      <c r="BD1" s="53"/>
      <c r="BE1" s="54"/>
    </row>
    <row r="2" spans="1:67" ht="18" customHeight="1" x14ac:dyDescent="0.25">
      <c r="A2" s="2" t="s">
        <v>68</v>
      </c>
      <c r="B2" s="2" t="s">
        <v>48</v>
      </c>
      <c r="C2" s="2" t="s">
        <v>14</v>
      </c>
      <c r="D2" s="2" t="s">
        <v>66</v>
      </c>
      <c r="E2" s="2" t="s">
        <v>44</v>
      </c>
      <c r="F2" s="2" t="s">
        <v>77</v>
      </c>
      <c r="G2" s="2" t="s">
        <v>62</v>
      </c>
      <c r="H2" s="2" t="s">
        <v>60</v>
      </c>
      <c r="I2" s="2" t="s">
        <v>72</v>
      </c>
      <c r="J2" s="2" t="s">
        <v>62</v>
      </c>
      <c r="K2" s="2" t="s">
        <v>60</v>
      </c>
      <c r="L2" s="2" t="s">
        <v>72</v>
      </c>
      <c r="M2" s="7" t="s">
        <v>62</v>
      </c>
      <c r="N2" s="7" t="s">
        <v>60</v>
      </c>
      <c r="O2" s="7" t="s">
        <v>72</v>
      </c>
      <c r="P2" s="10" t="s">
        <v>62</v>
      </c>
      <c r="Q2" s="10" t="s">
        <v>60</v>
      </c>
      <c r="R2" s="10" t="s">
        <v>72</v>
      </c>
      <c r="S2" s="7" t="s">
        <v>62</v>
      </c>
      <c r="T2" s="7" t="s">
        <v>60</v>
      </c>
      <c r="U2" s="7" t="s">
        <v>72</v>
      </c>
      <c r="V2" s="10" t="s">
        <v>62</v>
      </c>
      <c r="W2" s="10" t="s">
        <v>60</v>
      </c>
      <c r="X2" s="10" t="s">
        <v>72</v>
      </c>
      <c r="Y2" s="7" t="s">
        <v>62</v>
      </c>
      <c r="Z2" s="7" t="s">
        <v>60</v>
      </c>
      <c r="AA2" s="7" t="s">
        <v>72</v>
      </c>
      <c r="AB2" s="10" t="s">
        <v>62</v>
      </c>
      <c r="AC2" s="10" t="s">
        <v>60</v>
      </c>
      <c r="AD2" s="10" t="s">
        <v>72</v>
      </c>
      <c r="AE2" s="7" t="s">
        <v>62</v>
      </c>
      <c r="AF2" s="7" t="s">
        <v>60</v>
      </c>
      <c r="AG2" s="7" t="s">
        <v>72</v>
      </c>
      <c r="AH2" s="2" t="s">
        <v>62</v>
      </c>
      <c r="AI2" s="2" t="s">
        <v>60</v>
      </c>
      <c r="AJ2" s="2"/>
      <c r="AK2" s="2" t="s">
        <v>59</v>
      </c>
      <c r="AL2" s="2" t="s">
        <v>62</v>
      </c>
      <c r="AM2" s="2" t="s">
        <v>60</v>
      </c>
      <c r="AN2" s="2"/>
      <c r="AO2" s="2" t="s">
        <v>59</v>
      </c>
      <c r="AP2" s="2" t="s">
        <v>62</v>
      </c>
      <c r="AQ2" s="2" t="s">
        <v>60</v>
      </c>
      <c r="AR2" s="2"/>
      <c r="AS2" s="2" t="s">
        <v>59</v>
      </c>
      <c r="AT2" s="2" t="s">
        <v>62</v>
      </c>
      <c r="AU2" s="2" t="s">
        <v>60</v>
      </c>
      <c r="AV2" s="2"/>
      <c r="AW2" s="2" t="s">
        <v>59</v>
      </c>
      <c r="AX2" s="2" t="s">
        <v>62</v>
      </c>
      <c r="AY2" s="2" t="s">
        <v>60</v>
      </c>
      <c r="AZ2" s="2"/>
      <c r="BA2" s="2" t="s">
        <v>59</v>
      </c>
      <c r="BB2" s="2" t="s">
        <v>62</v>
      </c>
      <c r="BC2" s="2" t="s">
        <v>60</v>
      </c>
      <c r="BD2" s="2"/>
      <c r="BE2" s="2" t="s">
        <v>59</v>
      </c>
    </row>
    <row r="3" spans="1:67" x14ac:dyDescent="0.25">
      <c r="A3" s="1" t="s">
        <v>17</v>
      </c>
      <c r="B3" s="5">
        <v>43658.470856481501</v>
      </c>
      <c r="C3" s="3" t="s">
        <v>68</v>
      </c>
      <c r="D3" s="1" t="s">
        <v>17</v>
      </c>
      <c r="E3" s="4" t="s">
        <v>13</v>
      </c>
      <c r="F3" s="1" t="b">
        <v>0</v>
      </c>
      <c r="G3" s="6">
        <v>985291.98</v>
      </c>
      <c r="H3" s="6">
        <v>1.21545469876092</v>
      </c>
      <c r="I3" s="6"/>
      <c r="J3" s="3">
        <v>31772.054</v>
      </c>
      <c r="K3" s="3">
        <v>2.2221766910545502</v>
      </c>
      <c r="L3" s="3"/>
      <c r="M3" s="8">
        <v>11453.71</v>
      </c>
      <c r="N3" s="8">
        <v>2.7785920809761202</v>
      </c>
      <c r="O3" s="8"/>
      <c r="P3" s="11">
        <v>481.55099999999999</v>
      </c>
      <c r="Q3" s="11">
        <v>12.7208557680709</v>
      </c>
      <c r="R3" s="11"/>
      <c r="S3" s="8">
        <v>273.31200000000001</v>
      </c>
      <c r="T3" s="8">
        <v>20.067384895633399</v>
      </c>
      <c r="U3" s="8"/>
      <c r="V3" s="11">
        <v>12.013</v>
      </c>
      <c r="W3" s="11">
        <v>109.723970780765</v>
      </c>
      <c r="X3" s="11"/>
      <c r="Y3" s="8">
        <v>7.0069999999999997</v>
      </c>
      <c r="Z3" s="8">
        <v>135.52618543578799</v>
      </c>
      <c r="AA3" s="8"/>
      <c r="AB3" s="11">
        <v>477.55700000000002</v>
      </c>
      <c r="AC3" s="11">
        <v>15.937962370760999</v>
      </c>
      <c r="AD3" s="11"/>
      <c r="AE3" s="8">
        <v>5.0049999999999999</v>
      </c>
      <c r="AF3" s="8">
        <v>194.36506316150999</v>
      </c>
      <c r="AG3" s="8"/>
      <c r="AH3" s="3">
        <v>9.0090000000000003</v>
      </c>
      <c r="AI3" s="3">
        <v>110.492102890195</v>
      </c>
      <c r="AJ3" s="3"/>
      <c r="AK3" s="3"/>
      <c r="AL3" s="6">
        <v>9.0090000000000003</v>
      </c>
      <c r="AM3" s="6">
        <v>133.024333304207</v>
      </c>
      <c r="AN3" s="6"/>
      <c r="AO3" s="6"/>
      <c r="AP3" s="3">
        <v>5.0049999999999999</v>
      </c>
      <c r="AQ3" s="3">
        <v>169.967317119759</v>
      </c>
      <c r="AR3" s="3"/>
      <c r="AS3" s="3"/>
      <c r="AT3" s="6">
        <v>0</v>
      </c>
      <c r="AU3" s="6" t="s">
        <v>21</v>
      </c>
      <c r="AV3" s="6"/>
      <c r="AW3" s="6"/>
      <c r="AX3" s="3">
        <v>1.0009999999999999</v>
      </c>
      <c r="AY3" s="3">
        <v>316.22776601683802</v>
      </c>
      <c r="AZ3" s="3"/>
      <c r="BA3" s="3"/>
      <c r="BB3" s="6">
        <v>0</v>
      </c>
      <c r="BC3" s="6" t="s">
        <v>21</v>
      </c>
      <c r="BD3" s="6"/>
      <c r="BE3" s="6"/>
      <c r="BG3" t="s">
        <v>78</v>
      </c>
    </row>
    <row r="4" spans="1:67" x14ac:dyDescent="0.25">
      <c r="A4" s="1" t="s">
        <v>17</v>
      </c>
      <c r="B4" s="5">
        <v>43658.4741782407</v>
      </c>
      <c r="C4" s="3" t="s">
        <v>68</v>
      </c>
      <c r="D4" s="1" t="s">
        <v>17</v>
      </c>
      <c r="E4" s="4" t="s">
        <v>13</v>
      </c>
      <c r="F4" s="1" t="b">
        <v>0</v>
      </c>
      <c r="G4" s="6">
        <v>980745.50399999996</v>
      </c>
      <c r="H4" s="6">
        <v>0.89654671470437297</v>
      </c>
      <c r="I4" s="6"/>
      <c r="J4" s="3">
        <v>31494.123</v>
      </c>
      <c r="K4" s="3">
        <v>1.4710705767768399</v>
      </c>
      <c r="L4" s="3"/>
      <c r="M4" s="8">
        <v>11573.434999999999</v>
      </c>
      <c r="N4" s="8">
        <v>4.7784630328467701</v>
      </c>
      <c r="O4" s="8"/>
      <c r="P4" s="11">
        <v>424.49099999999999</v>
      </c>
      <c r="Q4" s="11">
        <v>27.844086926226101</v>
      </c>
      <c r="R4" s="11"/>
      <c r="S4" s="8">
        <v>226.26</v>
      </c>
      <c r="T4" s="8">
        <v>17.4770326602602</v>
      </c>
      <c r="U4" s="8"/>
      <c r="V4" s="11">
        <v>13.013999999999999</v>
      </c>
      <c r="W4" s="11">
        <v>120.545545100097</v>
      </c>
      <c r="X4" s="11"/>
      <c r="Y4" s="8">
        <v>7.008</v>
      </c>
      <c r="Z4" s="8">
        <v>269.80057715220101</v>
      </c>
      <c r="AA4" s="8"/>
      <c r="AB4" s="11">
        <v>506.59300000000002</v>
      </c>
      <c r="AC4" s="11">
        <v>12.2607623799476</v>
      </c>
      <c r="AD4" s="11"/>
      <c r="AE4" s="8">
        <v>1.0009999999999999</v>
      </c>
      <c r="AF4" s="8">
        <v>316.22776601683802</v>
      </c>
      <c r="AG4" s="8"/>
      <c r="AH4" s="3">
        <v>5.0049999999999999</v>
      </c>
      <c r="AI4" s="3">
        <v>141.42135623730999</v>
      </c>
      <c r="AJ4" s="3"/>
      <c r="AK4" s="3"/>
      <c r="AL4" s="6">
        <v>10.010999999999999</v>
      </c>
      <c r="AM4" s="6">
        <v>149.07864554328799</v>
      </c>
      <c r="AN4" s="6"/>
      <c r="AO4" s="6"/>
      <c r="AP4" s="3">
        <v>1.0009999999999999</v>
      </c>
      <c r="AQ4" s="3">
        <v>316.22776601683802</v>
      </c>
      <c r="AR4" s="3"/>
      <c r="AS4" s="3"/>
      <c r="AT4" s="6">
        <v>0</v>
      </c>
      <c r="AU4" s="6" t="s">
        <v>21</v>
      </c>
      <c r="AV4" s="6"/>
      <c r="AW4" s="6"/>
      <c r="AX4" s="3">
        <v>3.0030000000000001</v>
      </c>
      <c r="AY4" s="3">
        <v>224.98285257018401</v>
      </c>
      <c r="AZ4" s="3"/>
      <c r="BA4" s="3"/>
      <c r="BB4" s="6">
        <v>0</v>
      </c>
      <c r="BC4" s="6" t="s">
        <v>21</v>
      </c>
      <c r="BD4" s="6"/>
      <c r="BE4" s="6"/>
    </row>
    <row r="5" spans="1:67" x14ac:dyDescent="0.25">
      <c r="A5" s="1" t="s">
        <v>22</v>
      </c>
      <c r="B5" s="5">
        <v>43658.477569444403</v>
      </c>
      <c r="C5" s="3" t="s">
        <v>53</v>
      </c>
      <c r="D5" s="1" t="s">
        <v>22</v>
      </c>
      <c r="E5" s="4" t="s">
        <v>30</v>
      </c>
      <c r="F5" s="1" t="b">
        <v>0</v>
      </c>
      <c r="G5" s="6">
        <v>874680.2</v>
      </c>
      <c r="H5" s="6">
        <v>0.94971880794311503</v>
      </c>
      <c r="I5" s="6"/>
      <c r="J5" s="3">
        <v>12416.356</v>
      </c>
      <c r="K5" s="3">
        <v>4.2126175133832202</v>
      </c>
      <c r="L5" s="3"/>
      <c r="M5" s="8">
        <v>4535.7420000000002</v>
      </c>
      <c r="N5" s="8">
        <v>5.69498777193804</v>
      </c>
      <c r="O5" s="8"/>
      <c r="P5" s="11">
        <v>445.51400000000001</v>
      </c>
      <c r="Q5" s="11">
        <v>20.2734304671487</v>
      </c>
      <c r="R5" s="11"/>
      <c r="S5" s="8">
        <v>569.65599999999995</v>
      </c>
      <c r="T5" s="8">
        <v>16.159489074548201</v>
      </c>
      <c r="U5" s="8"/>
      <c r="V5" s="11">
        <v>37.042000000000002</v>
      </c>
      <c r="W5" s="11">
        <v>57.059216932973797</v>
      </c>
      <c r="X5" s="11"/>
      <c r="Y5" s="8">
        <v>3.0030000000000001</v>
      </c>
      <c r="Z5" s="8">
        <v>161.01529717988299</v>
      </c>
      <c r="AA5" s="8"/>
      <c r="AB5" s="11">
        <v>372.43599999999998</v>
      </c>
      <c r="AC5" s="11">
        <v>25.7787082819044</v>
      </c>
      <c r="AD5" s="11"/>
      <c r="AE5" s="8">
        <v>10.01</v>
      </c>
      <c r="AF5" s="8">
        <v>94.280904158206297</v>
      </c>
      <c r="AG5" s="8"/>
      <c r="AH5" s="3">
        <v>1439839.7479999999</v>
      </c>
      <c r="AI5" s="3">
        <v>1.46623633018598</v>
      </c>
      <c r="AJ5" s="6">
        <f>AH5/$BK5</f>
        <v>1439839.7479999999</v>
      </c>
      <c r="AK5" s="3">
        <v>100</v>
      </c>
      <c r="AL5" s="6">
        <v>1040951.629</v>
      </c>
      <c r="AM5" s="6">
        <v>0.61320231015416005</v>
      </c>
      <c r="AN5" s="6">
        <f>AL5/$BK5</f>
        <v>1040951.629</v>
      </c>
      <c r="AO5" s="6">
        <v>100</v>
      </c>
      <c r="AP5" s="3">
        <v>687380.30299999996</v>
      </c>
      <c r="AQ5" s="3">
        <v>0.74888341241407597</v>
      </c>
      <c r="AR5" s="6">
        <f>AP5/$BK5</f>
        <v>687380.30299999996</v>
      </c>
      <c r="AS5" s="3">
        <v>100</v>
      </c>
      <c r="AT5" s="6">
        <v>97294.721999999994</v>
      </c>
      <c r="AU5" s="6">
        <v>1.1319230133778899</v>
      </c>
      <c r="AV5" s="6">
        <f>AT5/$BK5</f>
        <v>97294.721999999994</v>
      </c>
      <c r="AW5" s="6">
        <v>100</v>
      </c>
      <c r="AX5" s="3">
        <v>1162726.162</v>
      </c>
      <c r="AY5" s="3">
        <v>0.622893766399086</v>
      </c>
      <c r="AZ5" s="6">
        <f>AX5/$BK5</f>
        <v>1162726.162</v>
      </c>
      <c r="BA5" s="3">
        <v>100</v>
      </c>
      <c r="BB5" s="6">
        <v>163030.25099999999</v>
      </c>
      <c r="BC5" s="6">
        <v>0.90906202109315204</v>
      </c>
      <c r="BD5" s="6">
        <f>BB5/$BK5</f>
        <v>163030.25099999999</v>
      </c>
      <c r="BE5" s="6">
        <v>100</v>
      </c>
      <c r="BG5">
        <f>AVERAGE(AO5,AS5,AW5,BA5,BE5)</f>
        <v>100</v>
      </c>
      <c r="BI5">
        <v>10.110234491568823</v>
      </c>
      <c r="BK5">
        <f>BI5/$BI$5</f>
        <v>1</v>
      </c>
      <c r="BO5">
        <f>BG5/100</f>
        <v>1</v>
      </c>
    </row>
    <row r="6" spans="1:67" x14ac:dyDescent="0.25">
      <c r="A6" s="1" t="s">
        <v>17</v>
      </c>
      <c r="B6" s="5">
        <v>43658.480891203697</v>
      </c>
      <c r="C6" s="3" t="s">
        <v>68</v>
      </c>
      <c r="D6" s="1" t="s">
        <v>17</v>
      </c>
      <c r="E6" s="4" t="s">
        <v>13</v>
      </c>
      <c r="F6" s="1" t="b">
        <v>0</v>
      </c>
      <c r="G6" s="6">
        <v>995721.53799999994</v>
      </c>
      <c r="H6" s="6">
        <v>0.96136988214485297</v>
      </c>
      <c r="I6" s="6"/>
      <c r="J6" s="3">
        <v>31483.030999999999</v>
      </c>
      <c r="K6" s="3">
        <v>2.8136193883649798</v>
      </c>
      <c r="L6" s="3"/>
      <c r="M6" s="8">
        <v>11314.457</v>
      </c>
      <c r="N6" s="8">
        <v>2.7868392541815701</v>
      </c>
      <c r="O6" s="8"/>
      <c r="P6" s="11">
        <v>415.47899999999998</v>
      </c>
      <c r="Q6" s="11">
        <v>21.107708286248499</v>
      </c>
      <c r="R6" s="11"/>
      <c r="S6" s="8">
        <v>204.232</v>
      </c>
      <c r="T6" s="8">
        <v>27.165676346764499</v>
      </c>
      <c r="U6" s="8"/>
      <c r="V6" s="11">
        <v>15.016</v>
      </c>
      <c r="W6" s="11">
        <v>95.587930643413301</v>
      </c>
      <c r="X6" s="11"/>
      <c r="Y6" s="8">
        <v>8.0079999999999991</v>
      </c>
      <c r="Z6" s="8">
        <v>114.867072934085</v>
      </c>
      <c r="AA6" s="8"/>
      <c r="AB6" s="11">
        <v>527.61699999999996</v>
      </c>
      <c r="AC6" s="11">
        <v>18.2246665405168</v>
      </c>
      <c r="AD6" s="11"/>
      <c r="AE6" s="8">
        <v>4.0049999999999999</v>
      </c>
      <c r="AF6" s="8">
        <v>241.537305553301</v>
      </c>
      <c r="AG6" s="8"/>
      <c r="AH6" s="3">
        <v>5774.6109999999999</v>
      </c>
      <c r="AI6" s="3">
        <v>15.1499059538934</v>
      </c>
      <c r="AJ6" s="6"/>
      <c r="AK6" s="3">
        <v>0.40105928510594202</v>
      </c>
      <c r="AL6" s="6">
        <v>1927.3009999999999</v>
      </c>
      <c r="AM6" s="6">
        <v>18.211898495018801</v>
      </c>
      <c r="AN6" s="6"/>
      <c r="AO6" s="6">
        <v>0.185147988274103</v>
      </c>
      <c r="AP6" s="3">
        <v>103.12</v>
      </c>
      <c r="AQ6" s="3">
        <v>31.393377057785699</v>
      </c>
      <c r="AR6" s="6"/>
      <c r="AS6" s="3">
        <v>1.50018846263042E-2</v>
      </c>
      <c r="AT6" s="6">
        <v>10.01</v>
      </c>
      <c r="AU6" s="6">
        <v>133.333333333333</v>
      </c>
      <c r="AV6" s="6"/>
      <c r="AW6" s="6">
        <v>1.02883278704471E-2</v>
      </c>
      <c r="AX6" s="3">
        <v>153.17699999999999</v>
      </c>
      <c r="AY6" s="3">
        <v>37.868333454808898</v>
      </c>
      <c r="AZ6" s="6"/>
      <c r="BA6" s="3">
        <v>1.31739531633589E-2</v>
      </c>
      <c r="BB6" s="6">
        <v>22.024000000000001</v>
      </c>
      <c r="BC6" s="6">
        <v>87.833172878008497</v>
      </c>
      <c r="BD6" s="6"/>
      <c r="BE6" s="6">
        <v>1.3509149292789799E-2</v>
      </c>
    </row>
    <row r="7" spans="1:67" x14ac:dyDescent="0.25">
      <c r="A7" s="1" t="s">
        <v>75</v>
      </c>
      <c r="B7" s="5">
        <v>43658.484293981499</v>
      </c>
      <c r="C7" s="3" t="s">
        <v>12</v>
      </c>
      <c r="D7" s="1" t="s">
        <v>75</v>
      </c>
      <c r="E7" s="4" t="s">
        <v>49</v>
      </c>
      <c r="F7" s="1" t="b">
        <v>0</v>
      </c>
      <c r="G7" s="6">
        <v>921381.054</v>
      </c>
      <c r="H7" s="6">
        <v>1.27867456007056</v>
      </c>
      <c r="I7" s="6">
        <v>1</v>
      </c>
      <c r="J7" s="3">
        <v>55630.826000000001</v>
      </c>
      <c r="K7" s="3">
        <v>2.2231071791393302</v>
      </c>
      <c r="L7" s="3">
        <v>1</v>
      </c>
      <c r="M7" s="8">
        <v>19427.710999999999</v>
      </c>
      <c r="N7" s="8">
        <v>2.2076300041997099</v>
      </c>
      <c r="O7" s="8">
        <v>1</v>
      </c>
      <c r="P7" s="11">
        <v>30937.633000000002</v>
      </c>
      <c r="Q7" s="11">
        <v>2.0327472892777898</v>
      </c>
      <c r="R7" s="11">
        <v>1</v>
      </c>
      <c r="S7" s="8">
        <v>8324.43</v>
      </c>
      <c r="T7" s="8">
        <v>5.4931757509119397</v>
      </c>
      <c r="U7" s="8">
        <v>1</v>
      </c>
      <c r="V7" s="11">
        <v>130303.079</v>
      </c>
      <c r="W7" s="11">
        <v>1.8066861623531101</v>
      </c>
      <c r="X7" s="11">
        <v>1</v>
      </c>
      <c r="Y7" s="8">
        <v>34004.803999999996</v>
      </c>
      <c r="Z7" s="8">
        <v>2.19054032031277</v>
      </c>
      <c r="AA7" s="8">
        <v>1</v>
      </c>
      <c r="AB7" s="11">
        <v>86639.281000000003</v>
      </c>
      <c r="AC7" s="11">
        <v>1.63187975809076</v>
      </c>
      <c r="AD7" s="11">
        <v>1</v>
      </c>
      <c r="AE7" s="8">
        <v>82290.744000000006</v>
      </c>
      <c r="AF7" s="8">
        <v>1.40325002577589</v>
      </c>
      <c r="AG7" s="8">
        <v>1</v>
      </c>
      <c r="AH7" s="3">
        <v>1561057.03</v>
      </c>
      <c r="AI7" s="3">
        <v>1.07225001665413</v>
      </c>
      <c r="AJ7" s="6">
        <f>((AH7/$BK7)/AJ$5)*100</f>
        <v>108.39824432235883</v>
      </c>
      <c r="AK7" s="3">
        <v>108.13901324031499</v>
      </c>
      <c r="AL7" s="6">
        <v>1056835.5449999999</v>
      </c>
      <c r="AM7" s="6">
        <v>1.1908756431355001</v>
      </c>
      <c r="AN7" s="6">
        <f>((AL7/$BK7)/AN$5)*100</f>
        <v>101.50665108782069</v>
      </c>
      <c r="AO7" s="6">
        <v>101.26390103996999</v>
      </c>
      <c r="AP7" s="3">
        <v>702032.07</v>
      </c>
      <c r="AQ7" s="3">
        <v>0.60558956601579295</v>
      </c>
      <c r="AR7" s="6">
        <f>((AP7/$BK7)/AR$5)*100</f>
        <v>102.11217009045974</v>
      </c>
      <c r="AS7" s="3">
        <v>101.867971962456</v>
      </c>
      <c r="AT7" s="6">
        <v>98221.433000000005</v>
      </c>
      <c r="AU7" s="6">
        <v>1.9847900253273301</v>
      </c>
      <c r="AV7" s="6">
        <f>((AT7/$BK7)/AV$5)*100</f>
        <v>100.93333463750494</v>
      </c>
      <c r="AW7" s="6">
        <v>100.69195565839</v>
      </c>
      <c r="AX7" s="3">
        <v>1181715.635</v>
      </c>
      <c r="AY7" s="3">
        <v>0.72454562006314405</v>
      </c>
      <c r="AZ7" s="6">
        <f>((AX7/$BK7)/AZ$5)*100</f>
        <v>101.6139126936676</v>
      </c>
      <c r="BA7" s="3">
        <v>101.370906132971</v>
      </c>
      <c r="BB7" s="6">
        <v>163886.337</v>
      </c>
      <c r="BC7" s="6">
        <v>1.8415720685321</v>
      </c>
      <c r="BD7" s="6">
        <f>((BB7/$BK7)/BD$5)*100</f>
        <v>100.50604617713839</v>
      </c>
      <c r="BE7" s="6">
        <v>100.26568904529201</v>
      </c>
      <c r="BG7">
        <f>AVERAGE(AN7,AR7,AV7,AZ7,BD7)</f>
        <v>101.33442293731827</v>
      </c>
      <c r="BI7">
        <v>10.112152051629069</v>
      </c>
      <c r="BK7">
        <f t="shared" ref="BK7:BK21" si="0">BI7/$BI$5</f>
        <v>1.0001896652408848</v>
      </c>
      <c r="BO7">
        <f>BG7/100</f>
        <v>1.0133442293731827</v>
      </c>
    </row>
    <row r="8" spans="1:67" x14ac:dyDescent="0.25">
      <c r="A8" s="1" t="s">
        <v>17</v>
      </c>
      <c r="B8" s="5">
        <v>43658.487696759301</v>
      </c>
      <c r="C8" s="3" t="s">
        <v>68</v>
      </c>
      <c r="D8" s="1" t="s">
        <v>17</v>
      </c>
      <c r="E8" s="4" t="s">
        <v>13</v>
      </c>
      <c r="F8" s="1" t="b">
        <v>0</v>
      </c>
      <c r="G8" s="6">
        <v>995279.81700000004</v>
      </c>
      <c r="H8" s="6">
        <v>2.11701739327953</v>
      </c>
      <c r="I8" s="6">
        <v>2.5823856882788498</v>
      </c>
      <c r="J8" s="3">
        <v>27570.296999999999</v>
      </c>
      <c r="K8" s="3">
        <v>2.2612257509163598</v>
      </c>
      <c r="L8" s="3">
        <v>0.35066821367935302</v>
      </c>
      <c r="M8" s="8">
        <v>10196.677</v>
      </c>
      <c r="N8" s="8">
        <v>4.1802885337405602</v>
      </c>
      <c r="O8" s="8">
        <v>0.38013341284822699</v>
      </c>
      <c r="P8" s="11">
        <v>457.52499999999998</v>
      </c>
      <c r="Q8" s="11">
        <v>14.6630904004189</v>
      </c>
      <c r="R8" s="11">
        <v>3.93905061173349E-4</v>
      </c>
      <c r="S8" s="8">
        <v>214.24199999999999</v>
      </c>
      <c r="T8" s="8">
        <v>29.074801895023199</v>
      </c>
      <c r="U8" s="8" t="s">
        <v>16</v>
      </c>
      <c r="V8" s="11">
        <v>34.037999999999997</v>
      </c>
      <c r="W8" s="11">
        <v>54.061884811324603</v>
      </c>
      <c r="X8" s="11" t="s">
        <v>16</v>
      </c>
      <c r="Y8" s="8">
        <v>17.018000000000001</v>
      </c>
      <c r="Z8" s="8">
        <v>87.917141871639402</v>
      </c>
      <c r="AA8" s="8">
        <v>4.12184048721419E-4</v>
      </c>
      <c r="AB8" s="11">
        <v>338.39800000000002</v>
      </c>
      <c r="AC8" s="11">
        <v>24.588416925495501</v>
      </c>
      <c r="AD8" s="11" t="s">
        <v>16</v>
      </c>
      <c r="AE8" s="8">
        <v>105.12</v>
      </c>
      <c r="AF8" s="8">
        <v>39.967196919215901</v>
      </c>
      <c r="AG8" s="8">
        <v>1.15592065573941E-3</v>
      </c>
      <c r="AH8" s="3">
        <v>3391.2089999999998</v>
      </c>
      <c r="AI8" s="3">
        <v>12.3979901051092</v>
      </c>
      <c r="AJ8" s="6"/>
      <c r="AK8" s="3">
        <v>0.23552683586562601</v>
      </c>
      <c r="AL8" s="6">
        <v>1242.461</v>
      </c>
      <c r="AM8" s="6">
        <v>16.318553033359098</v>
      </c>
      <c r="AN8" s="6"/>
      <c r="AO8" s="6">
        <v>0.11935818777608199</v>
      </c>
      <c r="AP8" s="3">
        <v>175.20400000000001</v>
      </c>
      <c r="AQ8" s="3">
        <v>27.897700720465298</v>
      </c>
      <c r="AR8" s="6"/>
      <c r="AS8" s="3">
        <v>2.5488655877298198E-2</v>
      </c>
      <c r="AT8" s="6">
        <v>13.013</v>
      </c>
      <c r="AU8" s="6">
        <v>89.192446825261996</v>
      </c>
      <c r="AV8" s="6"/>
      <c r="AW8" s="6">
        <v>1.33748262315812E-2</v>
      </c>
      <c r="AX8" s="3">
        <v>262.3</v>
      </c>
      <c r="AY8" s="3">
        <v>17.144545156789501</v>
      </c>
      <c r="AZ8" s="6"/>
      <c r="BA8" s="3">
        <v>2.2559052042728501E-2</v>
      </c>
      <c r="BB8" s="6">
        <v>18.021000000000001</v>
      </c>
      <c r="BC8" s="6">
        <v>97.295379889460605</v>
      </c>
      <c r="BD8" s="6"/>
      <c r="BE8" s="6">
        <v>1.10537767619581E-2</v>
      </c>
    </row>
    <row r="9" spans="1:67" x14ac:dyDescent="0.25">
      <c r="A9" s="1" t="s">
        <v>20</v>
      </c>
      <c r="B9" s="5">
        <v>43658.4910648148</v>
      </c>
      <c r="C9" s="3" t="s">
        <v>39</v>
      </c>
      <c r="D9" s="1" t="s">
        <v>20</v>
      </c>
      <c r="E9" s="4" t="s">
        <v>49</v>
      </c>
      <c r="F9" s="1" t="b">
        <v>0</v>
      </c>
      <c r="G9" s="6">
        <v>1018805.047</v>
      </c>
      <c r="H9" s="6">
        <v>1.09849467561451</v>
      </c>
      <c r="I9" s="6">
        <v>4.8835181798675702</v>
      </c>
      <c r="J9" s="3">
        <v>218158.79300000001</v>
      </c>
      <c r="K9" s="3">
        <v>1.34500520239406</v>
      </c>
      <c r="L9" s="3">
        <v>4.99036322779006</v>
      </c>
      <c r="M9" s="8">
        <v>76754.604999999996</v>
      </c>
      <c r="N9" s="8">
        <v>1.2524302936492799</v>
      </c>
      <c r="O9" s="8">
        <v>4.9940397240661003</v>
      </c>
      <c r="P9" s="11">
        <v>149899.62400000001</v>
      </c>
      <c r="Q9" s="11">
        <v>1.01830343296927</v>
      </c>
      <c r="R9" s="11">
        <v>4.9961344441950803</v>
      </c>
      <c r="S9" s="8">
        <v>38508.033000000003</v>
      </c>
      <c r="T9" s="8">
        <v>1.9647638817189901</v>
      </c>
      <c r="U9" s="8">
        <v>4.9957685128518703</v>
      </c>
      <c r="V9" s="11">
        <v>639955.79200000002</v>
      </c>
      <c r="W9" s="11">
        <v>0.49058413865545403</v>
      </c>
      <c r="X9" s="11">
        <v>4.9965729983452896</v>
      </c>
      <c r="Y9" s="8">
        <v>170213.027</v>
      </c>
      <c r="Z9" s="8">
        <v>0.81655768928424</v>
      </c>
      <c r="AA9" s="8">
        <v>5.0002271267879701</v>
      </c>
      <c r="AB9" s="11">
        <v>426533.1</v>
      </c>
      <c r="AC9" s="11">
        <v>0.53513411346631201</v>
      </c>
      <c r="AD9" s="11">
        <v>4.9976664874744703</v>
      </c>
      <c r="AE9" s="8">
        <v>403811.58199999999</v>
      </c>
      <c r="AF9" s="8">
        <v>0.73115356628511696</v>
      </c>
      <c r="AG9" s="8">
        <v>4.9963821732903799</v>
      </c>
      <c r="AH9" s="3">
        <v>1541923.3540000001</v>
      </c>
      <c r="AI9" s="3">
        <v>0.77906245360484505</v>
      </c>
      <c r="AJ9" s="6">
        <f t="shared" ref="AJ9:AJ51" si="1">((AH9/$BK9)/AJ$5)*100</f>
        <v>107.42164862576035</v>
      </c>
      <c r="AK9" s="3">
        <v>107.228645839831</v>
      </c>
      <c r="AL9" s="6">
        <v>1045597.931</v>
      </c>
      <c r="AM9" s="6">
        <v>0.97604729315871497</v>
      </c>
      <c r="AN9" s="6">
        <f t="shared" ref="AN9:AN52" si="2">((AL9/$BK9)/AN$5)*100</f>
        <v>100.75749263957525</v>
      </c>
      <c r="AO9" s="6">
        <v>100.576463237854</v>
      </c>
      <c r="AP9" s="3">
        <v>693482.29599999997</v>
      </c>
      <c r="AQ9" s="3">
        <v>0.87191700574744702</v>
      </c>
      <c r="AR9" s="6">
        <f t="shared" ref="AR9:AR52" si="3">((AP9/$BK9)/AR$5)*100</f>
        <v>101.20022559846986</v>
      </c>
      <c r="AS9" s="3">
        <v>101.01840074540701</v>
      </c>
      <c r="AT9" s="6">
        <v>98238.847999999998</v>
      </c>
      <c r="AU9" s="6">
        <v>1.1845596918843</v>
      </c>
      <c r="AV9" s="6">
        <f t="shared" ref="AV9:AV52" si="4">((AT9/$BK9)/AV$5)*100</f>
        <v>101.28314187824184</v>
      </c>
      <c r="AW9" s="6">
        <v>101.10116805080401</v>
      </c>
      <c r="AX9" s="3">
        <v>1175473.7420000001</v>
      </c>
      <c r="AY9" s="3">
        <v>1.0014741111955801</v>
      </c>
      <c r="AZ9" s="6">
        <f t="shared" ref="AZ9:AZ52" si="5">((AX9/$BK9)/AZ$5)*100</f>
        <v>101.4095074195174</v>
      </c>
      <c r="BA9" s="3">
        <v>101.22730655309999</v>
      </c>
      <c r="BB9" s="6">
        <v>164574.182</v>
      </c>
      <c r="BC9" s="6">
        <v>0.85488749441156997</v>
      </c>
      <c r="BD9" s="6">
        <f t="shared" ref="BD9:BD52" si="6">((BB9/$BK9)/BD$5)*100</f>
        <v>101.25971329964665</v>
      </c>
      <c r="BE9" s="6">
        <v>101.077781565967</v>
      </c>
      <c r="BG9">
        <f t="shared" ref="BG9:BG50" si="7">AVERAGE(AN9,AR9,AV9,AZ9,BD9)</f>
        <v>101.18201616709021</v>
      </c>
      <c r="BI9">
        <v>10.079013874876317</v>
      </c>
      <c r="BK9">
        <f t="shared" si="0"/>
        <v>0.99691197897353001</v>
      </c>
      <c r="BO9">
        <f>BG9/100</f>
        <v>1.0118201616709022</v>
      </c>
    </row>
    <row r="10" spans="1:67" x14ac:dyDescent="0.25">
      <c r="A10" s="1" t="s">
        <v>17</v>
      </c>
      <c r="B10" s="5">
        <v>43658.494444444397</v>
      </c>
      <c r="C10" s="3" t="s">
        <v>68</v>
      </c>
      <c r="D10" s="1" t="s">
        <v>17</v>
      </c>
      <c r="E10" s="4" t="s">
        <v>13</v>
      </c>
      <c r="F10" s="1" t="b">
        <v>0</v>
      </c>
      <c r="G10" s="6">
        <v>985195.23600000003</v>
      </c>
      <c r="H10" s="6">
        <v>1.0580439567382101</v>
      </c>
      <c r="I10" s="6">
        <v>3.74468524122506</v>
      </c>
      <c r="J10" s="3">
        <v>27613.462</v>
      </c>
      <c r="K10" s="3">
        <v>2.1073098714295702</v>
      </c>
      <c r="L10" s="3">
        <v>0.36861174610869302</v>
      </c>
      <c r="M10" s="8">
        <v>9928.1370000000006</v>
      </c>
      <c r="N10" s="8">
        <v>4.8960823209756903</v>
      </c>
      <c r="O10" s="8">
        <v>0.37289198028298298</v>
      </c>
      <c r="P10" s="11">
        <v>420.48599999999999</v>
      </c>
      <c r="Q10" s="11">
        <v>24.125646604876898</v>
      </c>
      <c r="R10" s="11" t="s">
        <v>16</v>
      </c>
      <c r="S10" s="8">
        <v>202.23099999999999</v>
      </c>
      <c r="T10" s="8">
        <v>32.571955197154601</v>
      </c>
      <c r="U10" s="8" t="s">
        <v>16</v>
      </c>
      <c r="V10" s="11">
        <v>145.16800000000001</v>
      </c>
      <c r="W10" s="11">
        <v>28.9422195251449</v>
      </c>
      <c r="X10" s="11">
        <v>8.4426257555210405E-4</v>
      </c>
      <c r="Y10" s="8">
        <v>38.043999999999997</v>
      </c>
      <c r="Z10" s="8">
        <v>117.55554072767301</v>
      </c>
      <c r="AA10" s="8">
        <v>1.0293927151421899E-3</v>
      </c>
      <c r="AB10" s="11">
        <v>430.495</v>
      </c>
      <c r="AC10" s="11">
        <v>22.441967955002699</v>
      </c>
      <c r="AD10" s="11">
        <v>6.8086884385997696E-4</v>
      </c>
      <c r="AE10" s="8">
        <v>613.72199999999998</v>
      </c>
      <c r="AF10" s="8">
        <v>16.530686621523699</v>
      </c>
      <c r="AG10" s="8">
        <v>7.4699458440976004E-3</v>
      </c>
      <c r="AH10" s="3">
        <v>4053.1280000000002</v>
      </c>
      <c r="AI10" s="3">
        <v>16.6468100400478</v>
      </c>
      <c r="AJ10" s="6"/>
      <c r="AK10" s="3">
        <v>0.281498549101035</v>
      </c>
      <c r="AL10" s="6">
        <v>1471.7380000000001</v>
      </c>
      <c r="AM10" s="6">
        <v>12.5487637798386</v>
      </c>
      <c r="AN10" s="6"/>
      <c r="AO10" s="6">
        <v>0.14138389902073001</v>
      </c>
      <c r="AP10" s="3">
        <v>143.16200000000001</v>
      </c>
      <c r="AQ10" s="3">
        <v>39.012801339952098</v>
      </c>
      <c r="AR10" s="6"/>
      <c r="AS10" s="3">
        <v>2.08271897485547E-2</v>
      </c>
      <c r="AT10" s="6">
        <v>6.0069999999999997</v>
      </c>
      <c r="AU10" s="6">
        <v>224.99198889232801</v>
      </c>
      <c r="AV10" s="6"/>
      <c r="AW10" s="6">
        <v>6.1740245272503104E-3</v>
      </c>
      <c r="AX10" s="3">
        <v>280.32299999999998</v>
      </c>
      <c r="AY10" s="3">
        <v>32.515104075605102</v>
      </c>
      <c r="AZ10" s="6"/>
      <c r="BA10" s="3">
        <v>2.4109116072336199E-2</v>
      </c>
      <c r="BB10" s="6">
        <v>29.030999999999999</v>
      </c>
      <c r="BC10" s="6">
        <v>77.027103369004607</v>
      </c>
      <c r="BD10" s="6"/>
      <c r="BE10" s="6">
        <v>1.78071246421623E-2</v>
      </c>
    </row>
    <row r="11" spans="1:67" x14ac:dyDescent="0.25">
      <c r="A11" s="1" t="s">
        <v>55</v>
      </c>
      <c r="B11" s="5">
        <v>43658.497824074097</v>
      </c>
      <c r="C11" s="3" t="s">
        <v>70</v>
      </c>
      <c r="D11" s="1" t="s">
        <v>55</v>
      </c>
      <c r="E11" s="4" t="s">
        <v>49</v>
      </c>
      <c r="F11" s="1" t="b">
        <v>0</v>
      </c>
      <c r="G11" s="6">
        <v>1162781.9180000001</v>
      </c>
      <c r="H11" s="6">
        <v>1.04364078616514</v>
      </c>
      <c r="I11" s="6">
        <v>9.9499481658967106</v>
      </c>
      <c r="J11" s="3">
        <v>441055.79800000001</v>
      </c>
      <c r="K11" s="3">
        <v>1.1051545531526701</v>
      </c>
      <c r="L11" s="3">
        <v>10.079382876846401</v>
      </c>
      <c r="M11" s="8">
        <v>155383.39199999999</v>
      </c>
      <c r="N11" s="8">
        <v>1.0927520775692201</v>
      </c>
      <c r="O11" s="8">
        <v>10.0860595716599</v>
      </c>
      <c r="P11" s="11">
        <v>304425.84899999999</v>
      </c>
      <c r="Q11" s="11">
        <v>1.3664929254190801</v>
      </c>
      <c r="R11" s="11">
        <v>10.0329691796746</v>
      </c>
      <c r="S11" s="8">
        <v>77654.054999999993</v>
      </c>
      <c r="T11" s="8">
        <v>2.02927182228354</v>
      </c>
      <c r="U11" s="8">
        <v>10.0307013023731</v>
      </c>
      <c r="V11" s="11">
        <v>1306015.621</v>
      </c>
      <c r="W11" s="11">
        <v>0.36123395278542902</v>
      </c>
      <c r="X11" s="11">
        <v>10.0400768388135</v>
      </c>
      <c r="Y11" s="8">
        <v>349583.49200000003</v>
      </c>
      <c r="Z11" s="8">
        <v>0.71831794447416297</v>
      </c>
      <c r="AA11" s="8">
        <v>10.054458183476999</v>
      </c>
      <c r="AB11" s="11">
        <v>875384.55900000001</v>
      </c>
      <c r="AC11" s="11">
        <v>0.84599018543530502</v>
      </c>
      <c r="AD11" s="11">
        <v>10.052849770476699</v>
      </c>
      <c r="AE11" s="8">
        <v>820858.65500000003</v>
      </c>
      <c r="AF11" s="8">
        <v>0.65977459324185805</v>
      </c>
      <c r="AG11" s="8">
        <v>10.0319288082034</v>
      </c>
      <c r="AH11" s="3">
        <v>1574871.703</v>
      </c>
      <c r="AI11" s="3">
        <v>1.1378472315946999</v>
      </c>
      <c r="AJ11" s="6">
        <f t="shared" si="1"/>
        <v>110.36085893062034</v>
      </c>
      <c r="AK11" s="3">
        <v>113.03395336813701</v>
      </c>
      <c r="AL11" s="6">
        <v>1068693.273</v>
      </c>
      <c r="AM11" s="6">
        <v>1.0948960058374</v>
      </c>
      <c r="AN11" s="6">
        <f t="shared" si="2"/>
        <v>103.5873152186704</v>
      </c>
      <c r="AO11" s="6">
        <v>106.09634494887899</v>
      </c>
      <c r="AP11" s="3">
        <v>707636.17</v>
      </c>
      <c r="AQ11" s="3">
        <v>0.91793054839614296</v>
      </c>
      <c r="AR11" s="6">
        <f t="shared" si="3"/>
        <v>103.87164049194885</v>
      </c>
      <c r="AS11" s="3">
        <v>106.38755697814899</v>
      </c>
      <c r="AT11" s="6">
        <v>99752.182000000001</v>
      </c>
      <c r="AU11" s="6">
        <v>1.2475019809474499</v>
      </c>
      <c r="AV11" s="6">
        <f t="shared" si="4"/>
        <v>103.44682681860675</v>
      </c>
      <c r="AW11" s="6">
        <v>105.952453723172</v>
      </c>
      <c r="AX11" s="3">
        <v>1196687.0330000001</v>
      </c>
      <c r="AY11" s="3">
        <v>0.70262737636332995</v>
      </c>
      <c r="AZ11" s="6">
        <f t="shared" si="5"/>
        <v>103.84538273591717</v>
      </c>
      <c r="BA11" s="3">
        <v>106.36066322252201</v>
      </c>
      <c r="BB11" s="6">
        <v>166190.122</v>
      </c>
      <c r="BC11" s="6">
        <v>0.80418119052497805</v>
      </c>
      <c r="BD11" s="6">
        <f t="shared" si="6"/>
        <v>102.85397015243282</v>
      </c>
      <c r="BE11" s="6">
        <v>105.345237238926</v>
      </c>
      <c r="BG11">
        <f t="shared" si="7"/>
        <v>103.52102708351519</v>
      </c>
      <c r="BI11">
        <v>10.020218178586438</v>
      </c>
      <c r="BK11">
        <f t="shared" si="0"/>
        <v>0.99109651580708125</v>
      </c>
      <c r="BO11">
        <f>BG11/100</f>
        <v>1.0352102708351518</v>
      </c>
    </row>
    <row r="12" spans="1:67" x14ac:dyDescent="0.25">
      <c r="A12" s="1" t="s">
        <v>17</v>
      </c>
      <c r="B12" s="5">
        <v>43658.501203703701</v>
      </c>
      <c r="C12" s="3" t="s">
        <v>68</v>
      </c>
      <c r="D12" s="1" t="s">
        <v>17</v>
      </c>
      <c r="E12" s="4" t="s">
        <v>13</v>
      </c>
      <c r="F12" s="1" t="b">
        <v>0</v>
      </c>
      <c r="G12" s="6">
        <v>1005627.488</v>
      </c>
      <c r="H12" s="6">
        <v>1.68787422468642</v>
      </c>
      <c r="I12" s="6">
        <v>4.5224260969688101</v>
      </c>
      <c r="J12" s="3">
        <v>27981.605</v>
      </c>
      <c r="K12" s="3">
        <v>2.4816837370107701</v>
      </c>
      <c r="L12" s="3">
        <v>0.36601415752228</v>
      </c>
      <c r="M12" s="8">
        <v>10223.064</v>
      </c>
      <c r="N12" s="8">
        <v>4.00454193755556</v>
      </c>
      <c r="O12" s="8">
        <v>0.38026889046804302</v>
      </c>
      <c r="P12" s="11">
        <v>415.47899999999998</v>
      </c>
      <c r="Q12" s="11">
        <v>13.8309087379458</v>
      </c>
      <c r="R12" s="11" t="s">
        <v>16</v>
      </c>
      <c r="S12" s="8">
        <v>232.268</v>
      </c>
      <c r="T12" s="8">
        <v>26.942258524898001</v>
      </c>
      <c r="U12" s="8" t="s">
        <v>16</v>
      </c>
      <c r="V12" s="11">
        <v>237.273</v>
      </c>
      <c r="W12" s="11">
        <v>37.9535365276299</v>
      </c>
      <c r="X12" s="11">
        <v>1.5393320057759301E-3</v>
      </c>
      <c r="Y12" s="8">
        <v>68.076999999999998</v>
      </c>
      <c r="Z12" s="8">
        <v>39.706555181235302</v>
      </c>
      <c r="AA12" s="8">
        <v>1.87162565537685E-3</v>
      </c>
      <c r="AB12" s="11">
        <v>531.62</v>
      </c>
      <c r="AC12" s="11">
        <v>13.0923028244253</v>
      </c>
      <c r="AD12" s="11">
        <v>1.8288350478814601E-3</v>
      </c>
      <c r="AE12" s="8">
        <v>1190.4100000000001</v>
      </c>
      <c r="AF12" s="8">
        <v>14.467035835657301</v>
      </c>
      <c r="AG12" s="8">
        <v>1.44261537584719E-2</v>
      </c>
      <c r="AH12" s="3">
        <v>4205.3230000000003</v>
      </c>
      <c r="AI12" s="3">
        <v>17.9917544665755</v>
      </c>
      <c r="AJ12" s="6"/>
      <c r="AK12" s="3">
        <v>0.29206882264789402</v>
      </c>
      <c r="AL12" s="6">
        <v>1625.931</v>
      </c>
      <c r="AM12" s="6">
        <v>12.8197919643719</v>
      </c>
      <c r="AN12" s="6"/>
      <c r="AO12" s="6">
        <v>0.15619659499087099</v>
      </c>
      <c r="AP12" s="3">
        <v>133.155</v>
      </c>
      <c r="AQ12" s="3">
        <v>34.918188249127098</v>
      </c>
      <c r="AR12" s="6"/>
      <c r="AS12" s="3">
        <v>1.9371372647551701E-2</v>
      </c>
      <c r="AT12" s="6">
        <v>15.016</v>
      </c>
      <c r="AU12" s="6">
        <v>105.418615897837</v>
      </c>
      <c r="AV12" s="6"/>
      <c r="AW12" s="6">
        <v>1.54335196106527E-2</v>
      </c>
      <c r="AX12" s="3">
        <v>231.26900000000001</v>
      </c>
      <c r="AY12" s="3">
        <v>30.5744960270018</v>
      </c>
      <c r="AZ12" s="6"/>
      <c r="BA12" s="3">
        <v>1.9890237921729999E-2</v>
      </c>
      <c r="BB12" s="6">
        <v>32.036999999999999</v>
      </c>
      <c r="BC12" s="6">
        <v>65.555203588200499</v>
      </c>
      <c r="BD12" s="6"/>
      <c r="BE12" s="6">
        <v>1.96509542268937E-2</v>
      </c>
    </row>
    <row r="13" spans="1:67" x14ac:dyDescent="0.25">
      <c r="A13" s="1" t="s">
        <v>74</v>
      </c>
      <c r="B13" s="5">
        <v>43658.504594907397</v>
      </c>
      <c r="C13" s="3" t="s">
        <v>76</v>
      </c>
      <c r="D13" s="1" t="s">
        <v>74</v>
      </c>
      <c r="E13" s="4" t="s">
        <v>49</v>
      </c>
      <c r="F13" s="1" t="b">
        <v>0</v>
      </c>
      <c r="G13" s="6">
        <v>1530714.074</v>
      </c>
      <c r="H13" s="6">
        <v>1.2272314513125799</v>
      </c>
      <c r="I13" s="6">
        <v>24.573634197859</v>
      </c>
      <c r="J13" s="3">
        <v>1062943.25</v>
      </c>
      <c r="K13" s="3">
        <v>0.80936453664584695</v>
      </c>
      <c r="L13" s="3">
        <v>24.9496659373544</v>
      </c>
      <c r="M13" s="8">
        <v>375139.47899999999</v>
      </c>
      <c r="N13" s="8">
        <v>0.59661866853913004</v>
      </c>
      <c r="O13" s="8">
        <v>24.9627340559381</v>
      </c>
      <c r="P13" s="11">
        <v>745295.88399999996</v>
      </c>
      <c r="Q13" s="11">
        <v>1.41353080578946</v>
      </c>
      <c r="R13" s="11">
        <v>24.929229634975901</v>
      </c>
      <c r="S13" s="8">
        <v>192468.997</v>
      </c>
      <c r="T13" s="8">
        <v>1.57165792417995</v>
      </c>
      <c r="U13" s="8">
        <v>24.9951525574612</v>
      </c>
      <c r="V13" s="11">
        <v>3222787.6749999998</v>
      </c>
      <c r="W13" s="11">
        <v>0.70382506270372402</v>
      </c>
      <c r="X13" s="11">
        <v>24.962101692737502</v>
      </c>
      <c r="Y13" s="8">
        <v>856292.94200000004</v>
      </c>
      <c r="Z13" s="8">
        <v>1.17673746540857</v>
      </c>
      <c r="AA13" s="8">
        <v>24.9368356867271</v>
      </c>
      <c r="AB13" s="11">
        <v>2175028.3730000001</v>
      </c>
      <c r="AC13" s="11">
        <v>0.91587926190675895</v>
      </c>
      <c r="AD13" s="11">
        <v>24.997349957143399</v>
      </c>
      <c r="AE13" s="8">
        <v>2049286.219</v>
      </c>
      <c r="AF13" s="8">
        <v>0.53555649045674503</v>
      </c>
      <c r="AG13" s="8">
        <v>25.007546531585898</v>
      </c>
      <c r="AH13" s="3">
        <v>1569243.0190000001</v>
      </c>
      <c r="AI13" s="3">
        <v>0.91946010338292905</v>
      </c>
      <c r="AJ13" s="6">
        <f t="shared" si="1"/>
        <v>108.95771427407357</v>
      </c>
      <c r="AK13" s="3">
        <v>108.98733842983199</v>
      </c>
      <c r="AL13" s="6">
        <v>1061882.3319999999</v>
      </c>
      <c r="AM13" s="6">
        <v>0.90745465885776899</v>
      </c>
      <c r="AN13" s="6">
        <f t="shared" si="2"/>
        <v>101.98299990068647</v>
      </c>
      <c r="AO13" s="6">
        <v>102.010727724218</v>
      </c>
      <c r="AP13" s="3">
        <v>708168.277</v>
      </c>
      <c r="AQ13" s="3">
        <v>0.41868588828181902</v>
      </c>
      <c r="AR13" s="6">
        <f t="shared" si="3"/>
        <v>102.99622853520769</v>
      </c>
      <c r="AS13" s="3">
        <v>103.024231842151</v>
      </c>
      <c r="AT13" s="6">
        <v>99772.46</v>
      </c>
      <c r="AU13" s="6">
        <v>1.43061689154626</v>
      </c>
      <c r="AV13" s="6">
        <f t="shared" si="4"/>
        <v>102.51875797160896</v>
      </c>
      <c r="AW13" s="6">
        <v>102.546631460646</v>
      </c>
      <c r="AX13" s="3">
        <v>1200431.77</v>
      </c>
      <c r="AY13" s="3">
        <v>0.70954440202872204</v>
      </c>
      <c r="AZ13" s="6">
        <f t="shared" si="5"/>
        <v>103.21479953556498</v>
      </c>
      <c r="BA13" s="3">
        <v>103.24286226906101</v>
      </c>
      <c r="BB13" s="6">
        <v>168104.45800000001</v>
      </c>
      <c r="BC13" s="6">
        <v>0.94726110081313997</v>
      </c>
      <c r="BD13" s="6">
        <f t="shared" si="6"/>
        <v>103.08440551519796</v>
      </c>
      <c r="BE13" s="6">
        <v>103.112432796291</v>
      </c>
      <c r="BG13">
        <f t="shared" si="7"/>
        <v>102.75943829165321</v>
      </c>
      <c r="BI13">
        <v>10.11298333008226</v>
      </c>
      <c r="BK13">
        <f t="shared" si="0"/>
        <v>1.0002718867218885</v>
      </c>
      <c r="BO13">
        <f>BG13/100</f>
        <v>1.0275943829165322</v>
      </c>
    </row>
    <row r="14" spans="1:67" x14ac:dyDescent="0.25">
      <c r="A14" s="1" t="s">
        <v>17</v>
      </c>
      <c r="B14" s="5">
        <v>43658.507939814801</v>
      </c>
      <c r="C14" s="3" t="s">
        <v>68</v>
      </c>
      <c r="D14" s="1" t="s">
        <v>17</v>
      </c>
      <c r="E14" s="4" t="s">
        <v>13</v>
      </c>
      <c r="F14" s="1" t="b">
        <v>0</v>
      </c>
      <c r="G14" s="6">
        <v>994307.478</v>
      </c>
      <c r="H14" s="6">
        <v>1.40356420925917</v>
      </c>
      <c r="I14" s="6">
        <v>4.4809835073509996</v>
      </c>
      <c r="J14" s="3">
        <v>28775.601999999999</v>
      </c>
      <c r="K14" s="3">
        <v>3.1728743346097299</v>
      </c>
      <c r="L14" s="3">
        <v>0.38852667648792399</v>
      </c>
      <c r="M14" s="8">
        <v>10307.757</v>
      </c>
      <c r="N14" s="8">
        <v>3.2813391945241199</v>
      </c>
      <c r="O14" s="8">
        <v>0.388785273937714</v>
      </c>
      <c r="P14" s="11">
        <v>524.60500000000002</v>
      </c>
      <c r="Q14" s="11">
        <v>17.0969591481999</v>
      </c>
      <c r="R14" s="11">
        <v>2.6470789039950101E-3</v>
      </c>
      <c r="S14" s="8">
        <v>212.24199999999999</v>
      </c>
      <c r="T14" s="8">
        <v>11.5109841868285</v>
      </c>
      <c r="U14" s="8" t="s">
        <v>16</v>
      </c>
      <c r="V14" s="11">
        <v>646.755</v>
      </c>
      <c r="W14" s="11">
        <v>22.197088091003799</v>
      </c>
      <c r="X14" s="11">
        <v>4.7225862756921696E-3</v>
      </c>
      <c r="Y14" s="8">
        <v>144.16800000000001</v>
      </c>
      <c r="Z14" s="8">
        <v>20.7580926360775</v>
      </c>
      <c r="AA14" s="8">
        <v>4.1110005494492102E-3</v>
      </c>
      <c r="AB14" s="11">
        <v>1020.213</v>
      </c>
      <c r="AC14" s="11">
        <v>21.508889297033299</v>
      </c>
      <c r="AD14" s="11">
        <v>7.4461012832801399E-3</v>
      </c>
      <c r="AE14" s="8">
        <v>2677.319</v>
      </c>
      <c r="AF14" s="8">
        <v>13.5128648183402</v>
      </c>
      <c r="AG14" s="8">
        <v>3.2549469729201301E-2</v>
      </c>
      <c r="AH14" s="3">
        <v>4221.357</v>
      </c>
      <c r="AI14" s="3">
        <v>16.751956868847099</v>
      </c>
      <c r="AJ14" s="6"/>
      <c r="AK14" s="3">
        <v>0.29318241879790102</v>
      </c>
      <c r="AL14" s="6">
        <v>1546.836</v>
      </c>
      <c r="AM14" s="6">
        <v>13.312154211814599</v>
      </c>
      <c r="AN14" s="6"/>
      <c r="AO14" s="6">
        <v>0.148598259218441</v>
      </c>
      <c r="AP14" s="3">
        <v>144.167</v>
      </c>
      <c r="AQ14" s="3">
        <v>31.771997457926201</v>
      </c>
      <c r="AR14" s="6"/>
      <c r="AS14" s="3">
        <v>2.0973397022113999E-2</v>
      </c>
      <c r="AT14" s="6">
        <v>7.008</v>
      </c>
      <c r="AU14" s="6">
        <v>178.82565229074501</v>
      </c>
      <c r="AV14" s="6"/>
      <c r="AW14" s="6">
        <v>7.2028573142950102E-3</v>
      </c>
      <c r="AX14" s="3">
        <v>251.291</v>
      </c>
      <c r="AY14" s="3">
        <v>25.5770050489397</v>
      </c>
      <c r="AZ14" s="6"/>
      <c r="BA14" s="3">
        <v>2.16122254932112E-2</v>
      </c>
      <c r="BB14" s="6">
        <v>18.02</v>
      </c>
      <c r="BC14" s="6">
        <v>89.973228146243798</v>
      </c>
      <c r="BD14" s="6"/>
      <c r="BE14" s="6">
        <v>1.1053163378862699E-2</v>
      </c>
    </row>
    <row r="15" spans="1:67" x14ac:dyDescent="0.25">
      <c r="A15" s="1" t="s">
        <v>5</v>
      </c>
      <c r="B15" s="5">
        <v>43658.511331018497</v>
      </c>
      <c r="C15" s="3" t="s">
        <v>73</v>
      </c>
      <c r="D15" s="1" t="s">
        <v>5</v>
      </c>
      <c r="E15" s="4" t="s">
        <v>49</v>
      </c>
      <c r="F15" s="1" t="b">
        <v>0</v>
      </c>
      <c r="G15" s="6">
        <v>2137228.7149999999</v>
      </c>
      <c r="H15" s="6">
        <v>0.78366352978300902</v>
      </c>
      <c r="I15" s="6">
        <v>49.347346351249101</v>
      </c>
      <c r="J15" s="3">
        <v>1870913.642</v>
      </c>
      <c r="K15" s="3">
        <v>0.569114070887764</v>
      </c>
      <c r="L15" s="3">
        <v>48.511853635469301</v>
      </c>
      <c r="M15" s="8">
        <v>746428.15599999996</v>
      </c>
      <c r="N15" s="8">
        <v>0.75703543380873095</v>
      </c>
      <c r="O15" s="8">
        <v>49.993437393768801</v>
      </c>
      <c r="P15" s="11">
        <v>1518403.156</v>
      </c>
      <c r="Q15" s="11">
        <v>1.3181208717898301</v>
      </c>
      <c r="R15" s="11">
        <v>50.183501422559203</v>
      </c>
      <c r="S15" s="8">
        <v>382648.70400000003</v>
      </c>
      <c r="T15" s="8">
        <v>0.90661347831206496</v>
      </c>
      <c r="U15" s="8">
        <v>49.945823945913098</v>
      </c>
      <c r="V15" s="11">
        <v>6361608.9469999997</v>
      </c>
      <c r="W15" s="11">
        <v>1.0701661000378799</v>
      </c>
      <c r="X15" s="11">
        <v>49.830424592706201</v>
      </c>
      <c r="Y15" s="8">
        <v>1762823.1869999999</v>
      </c>
      <c r="Z15" s="8">
        <v>0.894565973630295</v>
      </c>
      <c r="AA15" s="8">
        <v>50.302580196813899</v>
      </c>
      <c r="AB15" s="11">
        <v>4291737.9139999999</v>
      </c>
      <c r="AC15" s="11">
        <v>0.80342919572376104</v>
      </c>
      <c r="AD15" s="11">
        <v>49.8432878708308</v>
      </c>
      <c r="AE15" s="8">
        <v>4045467.068</v>
      </c>
      <c r="AF15" s="8">
        <v>0.65806381538622605</v>
      </c>
      <c r="AG15" s="8">
        <v>49.852374460102098</v>
      </c>
      <c r="AH15" s="3">
        <v>1593415.4029999999</v>
      </c>
      <c r="AI15" s="3">
        <v>0.85260518312331701</v>
      </c>
      <c r="AJ15" s="6">
        <f t="shared" si="1"/>
        <v>111.26360360241827</v>
      </c>
      <c r="AK15" s="3">
        <v>114.212208315041</v>
      </c>
      <c r="AL15" s="6">
        <v>1069652.2009999999</v>
      </c>
      <c r="AM15" s="6">
        <v>0.75858469801582395</v>
      </c>
      <c r="AN15" s="6">
        <f t="shared" si="2"/>
        <v>103.31189059893049</v>
      </c>
      <c r="AO15" s="6">
        <v>106.04976639682801</v>
      </c>
      <c r="AP15" s="3">
        <v>715841.39899999998</v>
      </c>
      <c r="AQ15" s="3">
        <v>0.63076742993464396</v>
      </c>
      <c r="AR15" s="6">
        <f t="shared" si="3"/>
        <v>104.70272798091298</v>
      </c>
      <c r="AS15" s="3">
        <v>107.477462459693</v>
      </c>
      <c r="AT15" s="6">
        <v>100068.10799999999</v>
      </c>
      <c r="AU15" s="6">
        <v>1.00059545874766</v>
      </c>
      <c r="AV15" s="6">
        <f t="shared" si="4"/>
        <v>103.40574700008457</v>
      </c>
      <c r="AW15" s="6">
        <v>106.146110093179</v>
      </c>
      <c r="AX15" s="3">
        <v>1210369.8189999999</v>
      </c>
      <c r="AY15" s="3">
        <v>0.858628199372656</v>
      </c>
      <c r="AZ15" s="6">
        <f t="shared" si="5"/>
        <v>104.65956144933158</v>
      </c>
      <c r="BA15" s="3">
        <v>107.433151968773</v>
      </c>
      <c r="BB15" s="6">
        <v>167366.77900000001</v>
      </c>
      <c r="BC15" s="6">
        <v>0.75740326917397005</v>
      </c>
      <c r="BD15" s="6">
        <f t="shared" si="6"/>
        <v>103.21417133611442</v>
      </c>
      <c r="BE15" s="6">
        <v>105.94945746884299</v>
      </c>
      <c r="BG15">
        <f t="shared" si="7"/>
        <v>103.85881967307482</v>
      </c>
      <c r="BI15">
        <v>10.055946620146194</v>
      </c>
      <c r="BK15">
        <f t="shared" si="0"/>
        <v>0.99463040432267913</v>
      </c>
      <c r="BO15">
        <f>BG15/100</f>
        <v>1.0385881967307482</v>
      </c>
    </row>
    <row r="16" spans="1:67" x14ac:dyDescent="0.25">
      <c r="A16" s="1" t="s">
        <v>17</v>
      </c>
      <c r="B16" s="5">
        <v>43658.514629629601</v>
      </c>
      <c r="C16" s="3" t="s">
        <v>68</v>
      </c>
      <c r="D16" s="1" t="s">
        <v>17</v>
      </c>
      <c r="E16" s="4" t="s">
        <v>13</v>
      </c>
      <c r="F16" s="1" t="b">
        <v>0</v>
      </c>
      <c r="G16" s="6">
        <v>998372.56200000003</v>
      </c>
      <c r="H16" s="6">
        <v>0.669910986929667</v>
      </c>
      <c r="I16" s="6">
        <v>4.8345784388476201</v>
      </c>
      <c r="J16" s="3">
        <v>29711.434000000001</v>
      </c>
      <c r="K16" s="3">
        <v>2.28602521761443</v>
      </c>
      <c r="L16" s="3">
        <v>0.451448758559029</v>
      </c>
      <c r="M16" s="8">
        <v>10608.148999999999</v>
      </c>
      <c r="N16" s="8">
        <v>5.0852487433825404</v>
      </c>
      <c r="O16" s="8">
        <v>0.40919747048927702</v>
      </c>
      <c r="P16" s="11">
        <v>604.70000000000005</v>
      </c>
      <c r="Q16" s="11">
        <v>13.658381915579</v>
      </c>
      <c r="R16" s="11">
        <v>5.26267047012338E-3</v>
      </c>
      <c r="S16" s="8">
        <v>243.28100000000001</v>
      </c>
      <c r="T16" s="8">
        <v>13.1643224317849</v>
      </c>
      <c r="U16" s="8" t="s">
        <v>16</v>
      </c>
      <c r="V16" s="11">
        <v>1106.3009999999999</v>
      </c>
      <c r="W16" s="11">
        <v>15.175966103756799</v>
      </c>
      <c r="X16" s="11">
        <v>8.3755447183886701E-3</v>
      </c>
      <c r="Y16" s="8">
        <v>321.37200000000001</v>
      </c>
      <c r="Z16" s="8">
        <v>30.6101900420684</v>
      </c>
      <c r="AA16" s="8">
        <v>9.0847508441504396E-3</v>
      </c>
      <c r="AB16" s="11">
        <v>1611.9290000000001</v>
      </c>
      <c r="AC16" s="11">
        <v>15.759705796200301</v>
      </c>
      <c r="AD16" s="11">
        <v>1.4396444844793899E-2</v>
      </c>
      <c r="AE16" s="8">
        <v>3795.8240000000001</v>
      </c>
      <c r="AF16" s="8">
        <v>13.350708919497</v>
      </c>
      <c r="AG16" s="8">
        <v>4.6652779762196402E-2</v>
      </c>
      <c r="AH16" s="3">
        <v>3074.79</v>
      </c>
      <c r="AI16" s="3">
        <v>16.006256761680699</v>
      </c>
      <c r="AJ16" s="6"/>
      <c r="AK16" s="3">
        <v>0.21355084857679599</v>
      </c>
      <c r="AL16" s="6">
        <v>1139.336</v>
      </c>
      <c r="AM16" s="6">
        <v>10.9344013156934</v>
      </c>
      <c r="AN16" s="6"/>
      <c r="AO16" s="6">
        <v>0.109451387390067</v>
      </c>
      <c r="AP16" s="3">
        <v>165.19200000000001</v>
      </c>
      <c r="AQ16" s="3">
        <v>29.033007738610699</v>
      </c>
      <c r="AR16" s="6"/>
      <c r="AS16" s="3">
        <v>2.4032111376924299E-2</v>
      </c>
      <c r="AT16" s="6">
        <v>17.018000000000001</v>
      </c>
      <c r="AU16" s="6">
        <v>100.17962774951199</v>
      </c>
      <c r="AV16" s="6"/>
      <c r="AW16" s="6">
        <v>1.7491185184742099E-2</v>
      </c>
      <c r="AX16" s="3">
        <v>252.29</v>
      </c>
      <c r="AY16" s="3">
        <v>29.684876332621698</v>
      </c>
      <c r="AZ16" s="6"/>
      <c r="BA16" s="3">
        <v>2.1698144261761299E-2</v>
      </c>
      <c r="BB16" s="6">
        <v>27.03</v>
      </c>
      <c r="BC16" s="6">
        <v>49.546359298991199</v>
      </c>
      <c r="BD16" s="6"/>
      <c r="BE16" s="6">
        <v>1.6579745068294099E-2</v>
      </c>
    </row>
    <row r="17" spans="1:67" x14ac:dyDescent="0.25">
      <c r="A17" s="1" t="s">
        <v>18</v>
      </c>
      <c r="B17" s="5">
        <v>43658.5180092593</v>
      </c>
      <c r="C17" s="3" t="s">
        <v>71</v>
      </c>
      <c r="D17" s="1" t="s">
        <v>18</v>
      </c>
      <c r="E17" s="4" t="s">
        <v>49</v>
      </c>
      <c r="F17" s="1" t="b">
        <v>0</v>
      </c>
      <c r="G17" s="6">
        <v>2744940.3829999999</v>
      </c>
      <c r="H17" s="6">
        <v>0.97237037175553598</v>
      </c>
      <c r="I17" s="6">
        <v>74.292759014280605</v>
      </c>
      <c r="J17" s="3">
        <v>2783935.9139999999</v>
      </c>
      <c r="K17" s="3">
        <v>0.446276347230876</v>
      </c>
      <c r="L17" s="3">
        <v>74.004944426019605</v>
      </c>
      <c r="M17" s="8">
        <v>1121061.345</v>
      </c>
      <c r="N17" s="8">
        <v>0.822943865470258</v>
      </c>
      <c r="O17" s="8">
        <v>75.087218922865901</v>
      </c>
      <c r="P17" s="11">
        <v>2294684.267</v>
      </c>
      <c r="Q17" s="11">
        <v>0.85798528295542298</v>
      </c>
      <c r="R17" s="11">
        <v>75.308120235611298</v>
      </c>
      <c r="S17" s="8">
        <v>575174.103</v>
      </c>
      <c r="T17" s="8">
        <v>1.03136567637156</v>
      </c>
      <c r="U17" s="8">
        <v>75.041338360370901</v>
      </c>
      <c r="V17" s="11">
        <v>9602766.8650000002</v>
      </c>
      <c r="W17" s="11">
        <v>0.99797270357176904</v>
      </c>
      <c r="X17" s="11">
        <v>75.079894133740396</v>
      </c>
      <c r="Y17" s="8">
        <v>2657869.4010000001</v>
      </c>
      <c r="Z17" s="8">
        <v>1.07226465092663</v>
      </c>
      <c r="AA17" s="8">
        <v>75.306573725861995</v>
      </c>
      <c r="AB17" s="11">
        <v>6470503.6349999998</v>
      </c>
      <c r="AC17" s="11">
        <v>0.96763949693628004</v>
      </c>
      <c r="AD17" s="11">
        <v>75.054572450176295</v>
      </c>
      <c r="AE17" s="8">
        <v>6038638.3480000002</v>
      </c>
      <c r="AF17" s="8">
        <v>0.44239338995751998</v>
      </c>
      <c r="AG17" s="8">
        <v>74.784419216569901</v>
      </c>
      <c r="AH17" s="3">
        <v>1597065.0989999999</v>
      </c>
      <c r="AI17" s="3">
        <v>1.03271111654036</v>
      </c>
      <c r="AJ17" s="6">
        <f t="shared" si="1"/>
        <v>110.78656713525248</v>
      </c>
      <c r="AK17" s="3">
        <v>110.91964235731</v>
      </c>
      <c r="AL17" s="6">
        <v>1070871.2169999999</v>
      </c>
      <c r="AM17" s="6">
        <v>1.1187901901389601</v>
      </c>
      <c r="AN17" s="6">
        <f t="shared" si="2"/>
        <v>102.75083062790196</v>
      </c>
      <c r="AO17" s="6">
        <v>102.874253439494</v>
      </c>
      <c r="AP17" s="3">
        <v>723881.478</v>
      </c>
      <c r="AQ17" s="3">
        <v>1.01119603330314</v>
      </c>
      <c r="AR17" s="6">
        <f t="shared" si="3"/>
        <v>105.18384103822105</v>
      </c>
      <c r="AS17" s="3">
        <v>105.31018634672699</v>
      </c>
      <c r="AT17" s="6">
        <v>101418.78</v>
      </c>
      <c r="AU17" s="6">
        <v>1.5800777744385499</v>
      </c>
      <c r="AV17" s="6">
        <f t="shared" si="4"/>
        <v>104.1136675271517</v>
      </c>
      <c r="AW17" s="6">
        <v>104.238727358715</v>
      </c>
      <c r="AX17" s="3">
        <v>1220504.4850000001</v>
      </c>
      <c r="AY17" s="3">
        <v>0.68796154633808004</v>
      </c>
      <c r="AZ17" s="6">
        <f t="shared" si="5"/>
        <v>104.84327534669772</v>
      </c>
      <c r="BA17" s="3">
        <v>104.96921157262101</v>
      </c>
      <c r="BB17" s="6">
        <v>169192.41500000001</v>
      </c>
      <c r="BC17" s="6">
        <v>1.3876542888372301</v>
      </c>
      <c r="BD17" s="6">
        <f t="shared" si="6"/>
        <v>103.65525803189037</v>
      </c>
      <c r="BE17" s="6">
        <v>103.779767228599</v>
      </c>
      <c r="BG17">
        <f t="shared" si="7"/>
        <v>104.10937451437258</v>
      </c>
      <c r="BI17">
        <v>10.122378759008585</v>
      </c>
      <c r="BK17">
        <f t="shared" si="0"/>
        <v>1.001201185536289</v>
      </c>
      <c r="BO17">
        <f>BG17/100</f>
        <v>1.0410937451437257</v>
      </c>
    </row>
    <row r="18" spans="1:67" x14ac:dyDescent="0.25">
      <c r="A18" s="1" t="s">
        <v>17</v>
      </c>
      <c r="B18" s="5">
        <v>43658.521296296298</v>
      </c>
      <c r="C18" s="3" t="s">
        <v>68</v>
      </c>
      <c r="D18" s="1" t="s">
        <v>17</v>
      </c>
      <c r="E18" s="4" t="s">
        <v>13</v>
      </c>
      <c r="F18" s="1" t="b">
        <v>0</v>
      </c>
      <c r="G18" s="6">
        <v>978775.28</v>
      </c>
      <c r="H18" s="6">
        <v>1.25895444939831</v>
      </c>
      <c r="I18" s="6">
        <v>4.1349918922014899</v>
      </c>
      <c r="J18" s="3">
        <v>29191.780999999999</v>
      </c>
      <c r="K18" s="3">
        <v>2.96882944395918</v>
      </c>
      <c r="L18" s="3">
        <v>0.447936364462725</v>
      </c>
      <c r="M18" s="8">
        <v>10513.004999999999</v>
      </c>
      <c r="N18" s="8">
        <v>5.3636691386696098</v>
      </c>
      <c r="O18" s="8">
        <v>0.40197560560601497</v>
      </c>
      <c r="P18" s="11">
        <v>566.65200000000004</v>
      </c>
      <c r="Q18" s="11">
        <v>21.944515865647901</v>
      </c>
      <c r="R18" s="11">
        <v>3.97634076103564E-3</v>
      </c>
      <c r="S18" s="8">
        <v>251.285</v>
      </c>
      <c r="T18" s="8">
        <v>17.157293009096001</v>
      </c>
      <c r="U18" s="8" t="s">
        <v>16</v>
      </c>
      <c r="V18" s="11">
        <v>1788.1469999999999</v>
      </c>
      <c r="W18" s="11">
        <v>9.1523812224354408</v>
      </c>
      <c r="X18" s="11">
        <v>1.36911878643265E-2</v>
      </c>
      <c r="Y18" s="8">
        <v>413.48</v>
      </c>
      <c r="Z18" s="8">
        <v>32.805016818276201</v>
      </c>
      <c r="AA18" s="8">
        <v>1.16302371279953E-2</v>
      </c>
      <c r="AB18" s="11">
        <v>2086.5300000000002</v>
      </c>
      <c r="AC18" s="11">
        <v>15.6867870419899</v>
      </c>
      <c r="AD18" s="11">
        <v>1.9883768713885801E-2</v>
      </c>
      <c r="AE18" s="8">
        <v>5206.9009999999998</v>
      </c>
      <c r="AF18" s="8">
        <v>15.016832764024</v>
      </c>
      <c r="AG18" s="8">
        <v>6.4360058843353093E-2</v>
      </c>
      <c r="AH18" s="3">
        <v>2674.2950000000001</v>
      </c>
      <c r="AI18" s="3">
        <v>15.251496491000699</v>
      </c>
      <c r="AJ18" s="6"/>
      <c r="AK18" s="3">
        <v>0.18573560034821299</v>
      </c>
      <c r="AL18" s="6">
        <v>1040.211</v>
      </c>
      <c r="AM18" s="6">
        <v>10.7700682955009</v>
      </c>
      <c r="AN18" s="6"/>
      <c r="AO18" s="6">
        <v>9.9928850776600298E-2</v>
      </c>
      <c r="AP18" s="3">
        <v>124.142</v>
      </c>
      <c r="AQ18" s="3">
        <v>34.678385160740497</v>
      </c>
      <c r="AR18" s="6"/>
      <c r="AS18" s="3">
        <v>1.8060162541492002E-2</v>
      </c>
      <c r="AT18" s="6">
        <v>7.0069999999999997</v>
      </c>
      <c r="AU18" s="6">
        <v>135.52618543578799</v>
      </c>
      <c r="AV18" s="6"/>
      <c r="AW18" s="6">
        <v>7.2018295093129502E-3</v>
      </c>
      <c r="AX18" s="3">
        <v>212.245</v>
      </c>
      <c r="AY18" s="3">
        <v>38.049939546439902</v>
      </c>
      <c r="AZ18" s="6"/>
      <c r="BA18" s="3">
        <v>1.8254083114025599E-2</v>
      </c>
      <c r="BB18" s="6">
        <v>20.021000000000001</v>
      </c>
      <c r="BC18" s="6">
        <v>88.196745518376105</v>
      </c>
      <c r="BD18" s="6"/>
      <c r="BE18" s="6">
        <v>1.22805429527309E-2</v>
      </c>
    </row>
    <row r="19" spans="1:67" x14ac:dyDescent="0.25">
      <c r="A19" s="1" t="s">
        <v>45</v>
      </c>
      <c r="B19" s="5">
        <v>43658.524687500001</v>
      </c>
      <c r="C19" s="3" t="s">
        <v>46</v>
      </c>
      <c r="D19" s="1" t="s">
        <v>45</v>
      </c>
      <c r="E19" s="4" t="s">
        <v>49</v>
      </c>
      <c r="F19" s="1" t="b">
        <v>0</v>
      </c>
      <c r="G19" s="6">
        <v>3348539.7340000002</v>
      </c>
      <c r="H19" s="6">
        <v>1.3041744937106601</v>
      </c>
      <c r="I19" s="6">
        <v>99.178824786156099</v>
      </c>
      <c r="J19" s="3">
        <v>3688351.0269999998</v>
      </c>
      <c r="K19" s="3">
        <v>0.70347158629143003</v>
      </c>
      <c r="L19" s="3">
        <v>99.123667150093397</v>
      </c>
      <c r="M19" s="8">
        <v>1548115.7760000001</v>
      </c>
      <c r="N19" s="8">
        <v>0.94088440750880498</v>
      </c>
      <c r="O19" s="8">
        <v>101.75474561658901</v>
      </c>
      <c r="P19" s="11">
        <v>3031473.085</v>
      </c>
      <c r="Q19" s="11">
        <v>0.78400751410020597</v>
      </c>
      <c r="R19" s="11">
        <v>99.761013247347805</v>
      </c>
      <c r="S19" s="8">
        <v>763510.09100000001</v>
      </c>
      <c r="T19" s="8">
        <v>1.4395207193736299</v>
      </c>
      <c r="U19" s="8">
        <v>99.829149715857696</v>
      </c>
      <c r="V19" s="11">
        <v>12801549.848999999</v>
      </c>
      <c r="W19" s="11">
        <v>0.91081278811088695</v>
      </c>
      <c r="X19" s="11">
        <v>100.042251234567</v>
      </c>
      <c r="Y19" s="8">
        <v>3529077.5</v>
      </c>
      <c r="Z19" s="8">
        <v>0.647272266234869</v>
      </c>
      <c r="AA19" s="8">
        <v>99.9957305638371</v>
      </c>
      <c r="AB19" s="11">
        <v>8592462.2850000001</v>
      </c>
      <c r="AC19" s="11">
        <v>0.61863638517500497</v>
      </c>
      <c r="AD19" s="11">
        <v>99.844382278898195</v>
      </c>
      <c r="AE19" s="8">
        <v>8019220.2180000003</v>
      </c>
      <c r="AF19" s="8">
        <v>0.59487571772275205</v>
      </c>
      <c r="AG19" s="8">
        <v>99.675592358572899</v>
      </c>
      <c r="AH19" s="3">
        <v>1603688.5120000001</v>
      </c>
      <c r="AI19" s="3">
        <v>0.82236130401435803</v>
      </c>
      <c r="AJ19" s="6">
        <f t="shared" si="1"/>
        <v>111.79733758275252</v>
      </c>
      <c r="AK19" s="3">
        <v>114.489988834744</v>
      </c>
      <c r="AL19" s="6">
        <v>1068171.121</v>
      </c>
      <c r="AM19" s="6">
        <v>1.31005568063983</v>
      </c>
      <c r="AN19" s="6">
        <f t="shared" si="2"/>
        <v>102.9996821440625</v>
      </c>
      <c r="AO19" s="6">
        <v>105.48044089088501</v>
      </c>
      <c r="AP19" s="3">
        <v>721994.07799999998</v>
      </c>
      <c r="AQ19" s="3">
        <v>0.61487186198986499</v>
      </c>
      <c r="AR19" s="6">
        <f t="shared" si="3"/>
        <v>105.42950162725316</v>
      </c>
      <c r="AS19" s="3">
        <v>107.96878284531699</v>
      </c>
      <c r="AT19" s="6">
        <v>101094.606</v>
      </c>
      <c r="AU19" s="6">
        <v>1.95236031592283</v>
      </c>
      <c r="AV19" s="6">
        <f t="shared" si="4"/>
        <v>104.29519583419994</v>
      </c>
      <c r="AW19" s="6">
        <v>106.807157171667</v>
      </c>
      <c r="AX19" s="3">
        <v>1226479.7660000001</v>
      </c>
      <c r="AY19" s="3">
        <v>0.75700504986680806</v>
      </c>
      <c r="AZ19" s="6">
        <f t="shared" si="5"/>
        <v>105.87868645008776</v>
      </c>
      <c r="BA19" s="3">
        <v>108.428786334336</v>
      </c>
      <c r="BB19" s="6">
        <v>169928.95999999999</v>
      </c>
      <c r="BC19" s="6">
        <v>1.20224823264546</v>
      </c>
      <c r="BD19" s="6">
        <f t="shared" si="6"/>
        <v>104.62243018496874</v>
      </c>
      <c r="BE19" s="6">
        <v>107.142272998</v>
      </c>
      <c r="BG19">
        <f t="shared" si="7"/>
        <v>104.64509924811441</v>
      </c>
      <c r="BI19">
        <v>10.072461756295485</v>
      </c>
      <c r="BK19">
        <f t="shared" si="0"/>
        <v>0.99626391105915124</v>
      </c>
      <c r="BO19">
        <f>BG19/100</f>
        <v>1.046450992481144</v>
      </c>
    </row>
    <row r="20" spans="1:67" x14ac:dyDescent="0.25">
      <c r="A20" s="1" t="s">
        <v>17</v>
      </c>
      <c r="B20" s="5">
        <v>43658.527939814798</v>
      </c>
      <c r="C20" s="3" t="s">
        <v>68</v>
      </c>
      <c r="D20" s="1" t="s">
        <v>17</v>
      </c>
      <c r="E20" s="4" t="s">
        <v>13</v>
      </c>
      <c r="F20" s="1" t="b">
        <v>0</v>
      </c>
      <c r="G20" s="6">
        <v>965382.11600000004</v>
      </c>
      <c r="H20" s="6">
        <v>0.98498077070420298</v>
      </c>
      <c r="I20" s="6">
        <v>3.6363056637203002</v>
      </c>
      <c r="J20" s="3">
        <v>29801.49</v>
      </c>
      <c r="K20" s="3">
        <v>3.0787683544751001</v>
      </c>
      <c r="L20" s="3">
        <v>0.46880001692385098</v>
      </c>
      <c r="M20" s="8">
        <v>10412.89</v>
      </c>
      <c r="N20" s="8">
        <v>2.5045863814476501</v>
      </c>
      <c r="O20" s="8">
        <v>0.38742901988782902</v>
      </c>
      <c r="P20" s="11">
        <v>681.79100000000005</v>
      </c>
      <c r="Q20" s="11">
        <v>9.6781188392501001</v>
      </c>
      <c r="R20" s="11">
        <v>7.7766474817208501E-3</v>
      </c>
      <c r="S20" s="8">
        <v>245.28</v>
      </c>
      <c r="T20" s="8">
        <v>25.3262296893549</v>
      </c>
      <c r="U20" s="8" t="s">
        <v>16</v>
      </c>
      <c r="V20" s="11">
        <v>2384.9090000000001</v>
      </c>
      <c r="W20" s="11">
        <v>11.986829822896601</v>
      </c>
      <c r="X20" s="11">
        <v>1.83482924104807E-2</v>
      </c>
      <c r="Y20" s="8">
        <v>454.52600000000001</v>
      </c>
      <c r="Z20" s="8">
        <v>17.504602824816601</v>
      </c>
      <c r="AA20" s="8">
        <v>1.2793828038982101E-2</v>
      </c>
      <c r="AB20" s="11">
        <v>2788.444</v>
      </c>
      <c r="AC20" s="11">
        <v>12.6301703409138</v>
      </c>
      <c r="AD20" s="11">
        <v>2.8075221579410201E-2</v>
      </c>
      <c r="AE20" s="8">
        <v>4937.4880000000003</v>
      </c>
      <c r="AF20" s="8">
        <v>12.467933377117401</v>
      </c>
      <c r="AG20" s="8">
        <v>6.1246591091210403E-2</v>
      </c>
      <c r="AH20" s="3">
        <v>1833.1959999999999</v>
      </c>
      <c r="AI20" s="3">
        <v>16.5015644088386</v>
      </c>
      <c r="AJ20" s="6"/>
      <c r="AK20" s="3">
        <v>0.12731944666386599</v>
      </c>
      <c r="AL20" s="6">
        <v>729.84699999999998</v>
      </c>
      <c r="AM20" s="6">
        <v>14.964210644969199</v>
      </c>
      <c r="AN20" s="6"/>
      <c r="AO20" s="6">
        <v>7.0113440400793106E-2</v>
      </c>
      <c r="AP20" s="3">
        <v>110.127</v>
      </c>
      <c r="AQ20" s="3">
        <v>44.741541566310197</v>
      </c>
      <c r="AR20" s="6"/>
      <c r="AS20" s="3">
        <v>1.6021262104742001E-2</v>
      </c>
      <c r="AT20" s="6">
        <v>15.016</v>
      </c>
      <c r="AU20" s="6">
        <v>95.587930643413301</v>
      </c>
      <c r="AV20" s="6"/>
      <c r="AW20" s="6">
        <v>1.54335196106527E-2</v>
      </c>
      <c r="AX20" s="3">
        <v>251.291</v>
      </c>
      <c r="AY20" s="3">
        <v>31.7318723872853</v>
      </c>
      <c r="AZ20" s="6"/>
      <c r="BA20" s="3">
        <v>2.16122254932112E-2</v>
      </c>
      <c r="BB20" s="6">
        <v>18.018999999999998</v>
      </c>
      <c r="BC20" s="6">
        <v>81.989620511319004</v>
      </c>
      <c r="BD20" s="6"/>
      <c r="BE20" s="6">
        <v>1.10525499957673E-2</v>
      </c>
    </row>
    <row r="21" spans="1:67" x14ac:dyDescent="0.25">
      <c r="A21" s="1" t="s">
        <v>38</v>
      </c>
      <c r="B21" s="5">
        <v>43658.531319444402</v>
      </c>
      <c r="C21" s="3" t="s">
        <v>61</v>
      </c>
      <c r="D21" s="1" t="s">
        <v>38</v>
      </c>
      <c r="E21" s="4" t="s">
        <v>49</v>
      </c>
      <c r="F21" s="1" t="b">
        <v>0</v>
      </c>
      <c r="G21" s="6">
        <v>4488329.2319999998</v>
      </c>
      <c r="H21" s="6">
        <v>1.13371214749255</v>
      </c>
      <c r="I21" s="6">
        <v>147.61711701966499</v>
      </c>
      <c r="J21" s="3">
        <v>5456089.5379999997</v>
      </c>
      <c r="K21" s="3">
        <v>0.81762615682296502</v>
      </c>
      <c r="L21" s="3">
        <v>148.51914760102201</v>
      </c>
      <c r="M21" s="8">
        <v>2273182.4939999999</v>
      </c>
      <c r="N21" s="8">
        <v>0.87617127947146101</v>
      </c>
      <c r="O21" s="8">
        <v>149.79531425830001</v>
      </c>
      <c r="P21" s="11">
        <v>4446882.32</v>
      </c>
      <c r="Q21" s="11">
        <v>0.98471269903862602</v>
      </c>
      <c r="R21" s="11">
        <v>148.31099534272801</v>
      </c>
      <c r="S21" s="8">
        <v>1131771.4069999999</v>
      </c>
      <c r="T21" s="8">
        <v>1.2708245848800801</v>
      </c>
      <c r="U21" s="8">
        <v>149.08803635748299</v>
      </c>
      <c r="V21" s="11">
        <v>18961993.201000001</v>
      </c>
      <c r="W21" s="11">
        <v>1.05170290202552</v>
      </c>
      <c r="X21" s="11">
        <v>149.16666721530601</v>
      </c>
      <c r="Y21" s="8">
        <v>5186909.5240000002</v>
      </c>
      <c r="Z21" s="8">
        <v>0.98824335906345195</v>
      </c>
      <c r="AA21" s="8">
        <v>148.60239813462599</v>
      </c>
      <c r="AB21" s="11">
        <v>12759313.145</v>
      </c>
      <c r="AC21" s="11">
        <v>0.67634444124445203</v>
      </c>
      <c r="AD21" s="11">
        <v>149.20359813883101</v>
      </c>
      <c r="AE21" s="8">
        <v>11867968.550000001</v>
      </c>
      <c r="AF21" s="8">
        <v>0.467943080114405</v>
      </c>
      <c r="AG21" s="8">
        <v>148.85555771356201</v>
      </c>
      <c r="AH21" s="3">
        <v>1577353.415</v>
      </c>
      <c r="AI21" s="3">
        <v>1.1056184717267901</v>
      </c>
      <c r="AJ21" s="6">
        <f t="shared" si="1"/>
        <v>110.25774895882823</v>
      </c>
      <c r="AK21" s="3">
        <v>110.40760316219701</v>
      </c>
      <c r="AL21" s="6">
        <v>1059226.72</v>
      </c>
      <c r="AM21" s="6">
        <v>0.73171358667829201</v>
      </c>
      <c r="AN21" s="6">
        <f t="shared" si="2"/>
        <v>102.41242463029083</v>
      </c>
      <c r="AO21" s="6">
        <v>102.55161604724699</v>
      </c>
      <c r="AP21" s="3">
        <v>714313.62</v>
      </c>
      <c r="AQ21" s="3">
        <v>0.71958534122032503</v>
      </c>
      <c r="AR21" s="6">
        <f t="shared" si="3"/>
        <v>104.589025736962</v>
      </c>
      <c r="AS21" s="3">
        <v>104.731175429668</v>
      </c>
      <c r="AT21" s="6">
        <v>100386.78200000001</v>
      </c>
      <c r="AU21" s="6">
        <v>0.88106886019456598</v>
      </c>
      <c r="AV21" s="6">
        <f t="shared" si="4"/>
        <v>103.84402687320996</v>
      </c>
      <c r="AW21" s="6">
        <v>103.985164018387</v>
      </c>
      <c r="AX21" s="3">
        <v>1210779.8899999999</v>
      </c>
      <c r="AY21" s="3">
        <v>0.65834501134466605</v>
      </c>
      <c r="AZ21" s="6">
        <f t="shared" si="5"/>
        <v>104.80500531347761</v>
      </c>
      <c r="BA21" s="3">
        <v>104.9474485497</v>
      </c>
      <c r="BB21" s="6">
        <v>167744.236</v>
      </c>
      <c r="BC21" s="6">
        <v>0.94677948689152802</v>
      </c>
      <c r="BD21" s="6">
        <f t="shared" si="6"/>
        <v>103.55562125368192</v>
      </c>
      <c r="BE21" s="6">
        <v>103.696366419204</v>
      </c>
      <c r="BG21">
        <f t="shared" si="7"/>
        <v>103.84122076152445</v>
      </c>
      <c r="BI21">
        <v>10.045393618982562</v>
      </c>
      <c r="BK21">
        <f t="shared" si="0"/>
        <v>0.99358661041538321</v>
      </c>
      <c r="BO21">
        <f>BG21/100</f>
        <v>1.0384122076152444</v>
      </c>
    </row>
    <row r="22" spans="1:67" x14ac:dyDescent="0.25">
      <c r="A22" s="1" t="s">
        <v>17</v>
      </c>
      <c r="B22" s="5">
        <v>43658.534571759301</v>
      </c>
      <c r="C22" s="3" t="s">
        <v>68</v>
      </c>
      <c r="D22" s="1" t="s">
        <v>17</v>
      </c>
      <c r="E22" s="4" t="s">
        <v>13</v>
      </c>
      <c r="F22" s="1" t="b">
        <v>0</v>
      </c>
      <c r="G22" s="6">
        <v>958520.505</v>
      </c>
      <c r="H22" s="6">
        <v>0.99168427231479706</v>
      </c>
      <c r="I22" s="6">
        <v>3.4248661130490698</v>
      </c>
      <c r="J22" s="3">
        <v>29538.844000000001</v>
      </c>
      <c r="K22" s="3">
        <v>2.7571841136981901</v>
      </c>
      <c r="L22" s="3">
        <v>0.467150991168509</v>
      </c>
      <c r="M22" s="8">
        <v>10675.893</v>
      </c>
      <c r="N22" s="8">
        <v>4.7229621245485696</v>
      </c>
      <c r="O22" s="8">
        <v>0.40542488504548702</v>
      </c>
      <c r="P22" s="11">
        <v>720.83799999999997</v>
      </c>
      <c r="Q22" s="11">
        <v>14.655125503389</v>
      </c>
      <c r="R22" s="11">
        <v>9.1834379444324203E-3</v>
      </c>
      <c r="S22" s="8">
        <v>279.32299999999998</v>
      </c>
      <c r="T22" s="8">
        <v>24.041873012303601</v>
      </c>
      <c r="U22" s="8" t="s">
        <v>16</v>
      </c>
      <c r="V22" s="11">
        <v>3506.3879999999999</v>
      </c>
      <c r="W22" s="11">
        <v>8.8287496559360701</v>
      </c>
      <c r="X22" s="11">
        <v>2.7292056573557998E-2</v>
      </c>
      <c r="Y22" s="8">
        <v>637.74300000000005</v>
      </c>
      <c r="Z22" s="8">
        <v>21.050361686038801</v>
      </c>
      <c r="AA22" s="8">
        <v>1.8184998285603798E-2</v>
      </c>
      <c r="AB22" s="11">
        <v>3805.8409999999999</v>
      </c>
      <c r="AC22" s="11">
        <v>8.5381463473254708</v>
      </c>
      <c r="AD22" s="11">
        <v>4.0150384859653603E-2</v>
      </c>
      <c r="AE22" s="8">
        <v>5865.8540000000003</v>
      </c>
      <c r="AF22" s="8">
        <v>12.6358006844332</v>
      </c>
      <c r="AG22" s="8">
        <v>7.3447756121299598E-2</v>
      </c>
      <c r="AH22" s="3">
        <v>1351.597</v>
      </c>
      <c r="AI22" s="3">
        <v>13.023776950660899</v>
      </c>
      <c r="AJ22" s="6" t="e">
        <f t="shared" si="1"/>
        <v>#DIV/0!</v>
      </c>
      <c r="AK22" s="3">
        <v>9.3871349355192299E-2</v>
      </c>
      <c r="AL22" s="6">
        <v>607.70799999999997</v>
      </c>
      <c r="AM22" s="6">
        <v>16.998030018234701</v>
      </c>
      <c r="AN22" s="6" t="e">
        <f t="shared" si="2"/>
        <v>#DIV/0!</v>
      </c>
      <c r="AO22" s="6">
        <v>5.8380042171969203E-2</v>
      </c>
      <c r="AP22" s="3">
        <v>140.161</v>
      </c>
      <c r="AQ22" s="3">
        <v>32.472924957060997</v>
      </c>
      <c r="AR22" s="6" t="e">
        <f t="shared" si="3"/>
        <v>#DIV/0!</v>
      </c>
      <c r="AS22" s="3">
        <v>2.03906046461154E-2</v>
      </c>
      <c r="AT22" s="6">
        <v>14.016</v>
      </c>
      <c r="AU22" s="6">
        <v>107.55098653616299</v>
      </c>
      <c r="AV22" s="6" t="e">
        <f t="shared" si="4"/>
        <v>#DIV/0!</v>
      </c>
      <c r="AW22" s="6">
        <v>1.440571462859E-2</v>
      </c>
      <c r="AX22" s="3">
        <v>253.29400000000001</v>
      </c>
      <c r="AY22" s="3">
        <v>35.4050421252226</v>
      </c>
      <c r="AZ22" s="6" t="e">
        <f t="shared" si="5"/>
        <v>#DIV/0!</v>
      </c>
      <c r="BA22" s="3">
        <v>2.1784493054178001E-2</v>
      </c>
      <c r="BB22" s="6">
        <v>12.012</v>
      </c>
      <c r="BC22" s="6">
        <v>86.066296582386997</v>
      </c>
      <c r="BD22" s="6" t="e">
        <f t="shared" si="6"/>
        <v>#DIV/0!</v>
      </c>
      <c r="BE22" s="6">
        <v>7.3679577417813096E-3</v>
      </c>
    </row>
    <row r="23" spans="1:67" x14ac:dyDescent="0.25">
      <c r="A23" s="1" t="s">
        <v>17</v>
      </c>
      <c r="B23" s="5">
        <v>43658.5379398148</v>
      </c>
      <c r="C23" s="3" t="s">
        <v>68</v>
      </c>
      <c r="D23" s="1" t="s">
        <v>17</v>
      </c>
      <c r="E23" s="4" t="s">
        <v>13</v>
      </c>
      <c r="F23" s="1" t="b">
        <v>0</v>
      </c>
      <c r="G23" s="6">
        <v>959750.52500000002</v>
      </c>
      <c r="H23" s="6">
        <v>1.40486310620377</v>
      </c>
      <c r="I23" s="6">
        <v>3.4751122782601001</v>
      </c>
      <c r="J23" s="3">
        <v>27962.993999999999</v>
      </c>
      <c r="K23" s="3">
        <v>2.6715953813925601</v>
      </c>
      <c r="L23" s="3">
        <v>0.42415724578332298</v>
      </c>
      <c r="M23" s="8">
        <v>10055.77</v>
      </c>
      <c r="N23" s="8">
        <v>5.8805154335922696</v>
      </c>
      <c r="O23" s="8">
        <v>0.36447910114065002</v>
      </c>
      <c r="P23" s="11">
        <v>503.57799999999997</v>
      </c>
      <c r="Q23" s="11">
        <v>17.560018150510999</v>
      </c>
      <c r="R23" s="11">
        <v>1.9367259694233899E-3</v>
      </c>
      <c r="S23" s="8">
        <v>232.26599999999999</v>
      </c>
      <c r="T23" s="8">
        <v>29.220166727089602</v>
      </c>
      <c r="U23" s="8" t="s">
        <v>16</v>
      </c>
      <c r="V23" s="11">
        <v>1692.0319999999999</v>
      </c>
      <c r="W23" s="11">
        <v>7.2313294888701201</v>
      </c>
      <c r="X23" s="11">
        <v>1.3019191717595399E-2</v>
      </c>
      <c r="Y23" s="8">
        <v>127.148</v>
      </c>
      <c r="Z23" s="8">
        <v>26.523061825851698</v>
      </c>
      <c r="AA23" s="8">
        <v>3.5566950439018898E-3</v>
      </c>
      <c r="AB23" s="11">
        <v>1605.923</v>
      </c>
      <c r="AC23" s="11">
        <v>9.9025607951746597</v>
      </c>
      <c r="AD23" s="11">
        <v>1.4424449713733E-2</v>
      </c>
      <c r="AE23" s="8">
        <v>1219.4570000000001</v>
      </c>
      <c r="AF23" s="8">
        <v>15.749072345618099</v>
      </c>
      <c r="AG23" s="8">
        <v>1.51696609912486E-2</v>
      </c>
      <c r="AH23" s="3">
        <v>385.44099999999997</v>
      </c>
      <c r="AI23" s="3">
        <v>14.2930768452891</v>
      </c>
      <c r="AJ23" s="6" t="e">
        <f t="shared" si="1"/>
        <v>#VALUE!</v>
      </c>
      <c r="AK23" s="3">
        <v>2.67697152086122E-2</v>
      </c>
      <c r="AL23" s="6">
        <v>279.32</v>
      </c>
      <c r="AM23" s="6">
        <v>24.628500955249802</v>
      </c>
      <c r="AN23" s="6" t="e">
        <f t="shared" si="2"/>
        <v>#VALUE!</v>
      </c>
      <c r="AO23" s="6">
        <v>2.6833139237058601E-2</v>
      </c>
      <c r="AP23" s="3">
        <v>58.067</v>
      </c>
      <c r="AQ23" s="3">
        <v>60.166564012329403</v>
      </c>
      <c r="AR23" s="6" t="e">
        <f t="shared" si="3"/>
        <v>#VALUE!</v>
      </c>
      <c r="AS23" s="3">
        <v>8.4475798544957695E-3</v>
      </c>
      <c r="AT23" s="6">
        <v>7.0069999999999997</v>
      </c>
      <c r="AU23" s="6">
        <v>151.335700781626</v>
      </c>
      <c r="AV23" s="6" t="e">
        <f t="shared" si="4"/>
        <v>#VALUE!</v>
      </c>
      <c r="AW23" s="6">
        <v>7.2018295093129502E-3</v>
      </c>
      <c r="AX23" s="3">
        <v>56.064999999999998</v>
      </c>
      <c r="AY23" s="3">
        <v>36.884048141851899</v>
      </c>
      <c r="AZ23" s="6" t="e">
        <f t="shared" si="5"/>
        <v>#VALUE!</v>
      </c>
      <c r="BA23" s="3">
        <v>4.8218576163765701E-3</v>
      </c>
      <c r="BB23" s="6">
        <v>7.008</v>
      </c>
      <c r="BC23" s="6">
        <v>178.82565229074501</v>
      </c>
      <c r="BD23" s="6" t="e">
        <f t="shared" si="6"/>
        <v>#VALUE!</v>
      </c>
      <c r="BE23" s="6">
        <v>4.2985887324678198E-3</v>
      </c>
      <c r="BI23" t="s">
        <v>79</v>
      </c>
      <c r="BK23" t="s">
        <v>80</v>
      </c>
      <c r="BM23" t="s">
        <v>81</v>
      </c>
      <c r="BO23" t="s">
        <v>82</v>
      </c>
    </row>
    <row r="24" spans="1:67" x14ac:dyDescent="0.25">
      <c r="A24" s="1" t="s">
        <v>51</v>
      </c>
      <c r="B24" s="5">
        <v>43658.541273148097</v>
      </c>
      <c r="C24" s="3" t="s">
        <v>68</v>
      </c>
      <c r="D24" s="1" t="s">
        <v>51</v>
      </c>
      <c r="E24" s="4" t="s">
        <v>13</v>
      </c>
      <c r="F24" s="1" t="b">
        <v>0</v>
      </c>
      <c r="G24" s="6">
        <v>900471.31299999997</v>
      </c>
      <c r="H24" s="6">
        <v>0.83107960218251398</v>
      </c>
      <c r="I24" s="6">
        <v>1.0535637833321301</v>
      </c>
      <c r="J24" s="3">
        <v>14239.782999999999</v>
      </c>
      <c r="K24" s="3">
        <v>2.6044895378899899</v>
      </c>
      <c r="L24" s="3">
        <v>4.9748361942109097E-2</v>
      </c>
      <c r="M24" s="13">
        <v>5246.7569999999996</v>
      </c>
      <c r="N24" s="13">
        <v>6.68808442517917</v>
      </c>
      <c r="O24" s="13">
        <v>4.6947245212799603E-2</v>
      </c>
      <c r="P24" s="14">
        <v>483.553</v>
      </c>
      <c r="Q24" s="14">
        <v>18.901009667750401</v>
      </c>
      <c r="R24" s="14">
        <v>1.2687916635246699E-3</v>
      </c>
      <c r="S24" s="13">
        <v>288.32900000000001</v>
      </c>
      <c r="T24" s="13">
        <v>28.4359365509833</v>
      </c>
      <c r="U24" s="13" t="s">
        <v>16</v>
      </c>
      <c r="V24" s="14">
        <v>1178.3920000000001</v>
      </c>
      <c r="W24" s="14">
        <v>11.581472330657601</v>
      </c>
      <c r="X24" s="14">
        <v>8.9785765876999393E-3</v>
      </c>
      <c r="Y24" s="13">
        <v>54.061999999999998</v>
      </c>
      <c r="Z24" s="13">
        <v>40.193216441996299</v>
      </c>
      <c r="AA24" s="13">
        <v>1.4628159994086499E-3</v>
      </c>
      <c r="AB24" s="14">
        <v>1314.569</v>
      </c>
      <c r="AC24" s="14">
        <v>11.685070201661899</v>
      </c>
      <c r="AD24" s="14">
        <v>1.1017343581365999E-2</v>
      </c>
      <c r="AE24" s="13">
        <v>541.63099999999997</v>
      </c>
      <c r="AF24" s="13">
        <v>16.3359710897378</v>
      </c>
      <c r="AG24" s="13">
        <v>6.6679319935711101E-3</v>
      </c>
      <c r="AH24" s="3">
        <v>1559545.3810000001</v>
      </c>
      <c r="AI24" s="3">
        <v>1.08283263725625</v>
      </c>
      <c r="AJ24" s="6">
        <f t="shared" si="1"/>
        <v>108.30733024428731</v>
      </c>
      <c r="AK24" s="3">
        <v>108.31381639285</v>
      </c>
      <c r="AL24" s="6">
        <v>1047743.0159999999</v>
      </c>
      <c r="AM24" s="6">
        <v>1.0477560749018699</v>
      </c>
      <c r="AN24" s="6">
        <f t="shared" si="2"/>
        <v>100.64639363559655</v>
      </c>
      <c r="AO24" s="6">
        <v>100.652420997364</v>
      </c>
      <c r="AP24" s="3">
        <v>700038.69</v>
      </c>
      <c r="AQ24" s="3">
        <v>0.67331119439999099</v>
      </c>
      <c r="AR24" s="6">
        <f t="shared" si="3"/>
        <v>101.83544197845858</v>
      </c>
      <c r="AS24" s="3">
        <v>101.84154054818799</v>
      </c>
      <c r="AT24" s="6">
        <v>98766.937000000005</v>
      </c>
      <c r="AU24" s="6">
        <v>1.3105509121485901</v>
      </c>
      <c r="AV24" s="6">
        <f t="shared" si="4"/>
        <v>101.50707100693144</v>
      </c>
      <c r="AW24" s="6">
        <v>101.513149911667</v>
      </c>
      <c r="AX24" s="3">
        <v>1187446.6100000001</v>
      </c>
      <c r="AY24" s="3">
        <v>0.67362179747971695</v>
      </c>
      <c r="AZ24" s="6">
        <f t="shared" si="5"/>
        <v>102.11996091811615</v>
      </c>
      <c r="BA24" s="3">
        <v>102.126076526693</v>
      </c>
      <c r="BB24" s="6">
        <v>164443.01500000001</v>
      </c>
      <c r="BC24" s="6">
        <v>1.0850124953642299</v>
      </c>
      <c r="BD24" s="6">
        <f t="shared" si="6"/>
        <v>100.86052536999956</v>
      </c>
      <c r="BE24" s="6">
        <v>100.86656555537</v>
      </c>
      <c r="BG24">
        <f t="shared" si="7"/>
        <v>101.39387858182045</v>
      </c>
      <c r="BI24">
        <v>10.1108399582789</v>
      </c>
      <c r="BK24">
        <f>BI24/$BI$5</f>
        <v>1.0000598865150538</v>
      </c>
      <c r="BM24">
        <f>BG24/BK24</f>
        <v>101.38780681940108</v>
      </c>
      <c r="BO24">
        <f>BM24/100</f>
        <v>1.0138780681940107</v>
      </c>
    </row>
    <row r="25" spans="1:67" x14ac:dyDescent="0.25">
      <c r="A25" s="1" t="s">
        <v>17</v>
      </c>
      <c r="B25" s="5">
        <v>43658.544652777797</v>
      </c>
      <c r="C25" s="3" t="s">
        <v>68</v>
      </c>
      <c r="D25" s="1" t="s">
        <v>17</v>
      </c>
      <c r="E25" s="4" t="s">
        <v>13</v>
      </c>
      <c r="F25" s="1" t="b">
        <v>0</v>
      </c>
      <c r="G25" s="6">
        <v>941903.73300000001</v>
      </c>
      <c r="H25" s="6">
        <v>1.1134143223486099</v>
      </c>
      <c r="I25" s="6">
        <v>2.7460730274196399</v>
      </c>
      <c r="J25" s="3">
        <v>27570.94</v>
      </c>
      <c r="K25" s="3">
        <v>4.7015525998580499</v>
      </c>
      <c r="L25" s="3">
        <v>0.413460878836442</v>
      </c>
      <c r="M25" s="13">
        <v>9705.2420000000002</v>
      </c>
      <c r="N25" s="13">
        <v>5.0392750035454297</v>
      </c>
      <c r="O25" s="13">
        <v>0.34133426738896799</v>
      </c>
      <c r="P25" s="14">
        <v>486.56400000000002</v>
      </c>
      <c r="Q25" s="14">
        <v>18.229333454802902</v>
      </c>
      <c r="R25" s="14">
        <v>1.3692236333154801E-3</v>
      </c>
      <c r="S25" s="13">
        <v>256.29399999999998</v>
      </c>
      <c r="T25" s="13">
        <v>27.6972441558488</v>
      </c>
      <c r="U25" s="13" t="s">
        <v>16</v>
      </c>
      <c r="V25" s="14">
        <v>959.12599999999998</v>
      </c>
      <c r="W25" s="14">
        <v>11.4022876377093</v>
      </c>
      <c r="X25" s="14">
        <v>7.2536923943511697E-3</v>
      </c>
      <c r="Y25" s="13">
        <v>87.099000000000004</v>
      </c>
      <c r="Z25" s="13">
        <v>43.702236298370202</v>
      </c>
      <c r="AA25" s="13">
        <v>2.4093102937047298E-3</v>
      </c>
      <c r="AB25" s="14">
        <v>975.16099999999994</v>
      </c>
      <c r="AC25" s="14">
        <v>8.6876289197084802</v>
      </c>
      <c r="AD25" s="14">
        <v>7.0482919185283202E-3</v>
      </c>
      <c r="AE25" s="13">
        <v>430.50400000000002</v>
      </c>
      <c r="AF25" s="13">
        <v>17.472825447213101</v>
      </c>
      <c r="AG25" s="13">
        <v>5.27410579285749E-3</v>
      </c>
      <c r="AH25" s="3">
        <v>363.41800000000001</v>
      </c>
      <c r="AI25" s="3">
        <v>19.8671038285154</v>
      </c>
      <c r="AJ25" s="6" t="e">
        <f t="shared" si="1"/>
        <v>#DIV/0!</v>
      </c>
      <c r="AK25" s="3">
        <v>2.5240169991473198E-2</v>
      </c>
      <c r="AL25" s="6">
        <v>192.221</v>
      </c>
      <c r="AM25" s="6">
        <v>35.393036152196302</v>
      </c>
      <c r="AN25" s="6" t="e">
        <f t="shared" si="2"/>
        <v>#DIV/0!</v>
      </c>
      <c r="AO25" s="6">
        <v>1.8465891655759199E-2</v>
      </c>
      <c r="AP25" s="3">
        <v>77.087000000000003</v>
      </c>
      <c r="AQ25" s="3">
        <v>40.1711138225035</v>
      </c>
      <c r="AR25" s="6" t="e">
        <f t="shared" si="3"/>
        <v>#DIV/0!</v>
      </c>
      <c r="AS25" s="3">
        <v>1.1214607061558499E-2</v>
      </c>
      <c r="AT25" s="6">
        <v>11.012</v>
      </c>
      <c r="AU25" s="6">
        <v>138.54152531884799</v>
      </c>
      <c r="AV25" s="6" t="e">
        <f t="shared" si="4"/>
        <v>#DIV/0!</v>
      </c>
      <c r="AW25" s="6">
        <v>1.13181884624738E-2</v>
      </c>
      <c r="AX25" s="3">
        <v>100.114</v>
      </c>
      <c r="AY25" s="3">
        <v>30.184440807630899</v>
      </c>
      <c r="AZ25" s="6" t="e">
        <f t="shared" si="5"/>
        <v>#DIV/0!</v>
      </c>
      <c r="BA25" s="3">
        <v>8.6102818764991398E-3</v>
      </c>
      <c r="BB25" s="6">
        <v>17.018999999999998</v>
      </c>
      <c r="BC25" s="6">
        <v>100.17872587852</v>
      </c>
      <c r="BD25" s="6" t="e">
        <f t="shared" si="6"/>
        <v>#DIV/0!</v>
      </c>
      <c r="BE25" s="6">
        <v>1.0439166900381E-2</v>
      </c>
    </row>
    <row r="26" spans="1:67" x14ac:dyDescent="0.25">
      <c r="A26" s="1" t="s">
        <v>43</v>
      </c>
      <c r="B26" s="5">
        <v>43658.547974537003</v>
      </c>
      <c r="C26" s="3" t="s">
        <v>68</v>
      </c>
      <c r="D26" s="1" t="s">
        <v>43</v>
      </c>
      <c r="E26" s="4" t="s">
        <v>13</v>
      </c>
      <c r="F26" s="1" t="b">
        <v>0</v>
      </c>
      <c r="G26" s="6">
        <v>844463.79099999997</v>
      </c>
      <c r="H26" s="6">
        <v>0.91586676073017903</v>
      </c>
      <c r="I26" s="6" t="s">
        <v>16</v>
      </c>
      <c r="J26" s="3">
        <v>11025.99</v>
      </c>
      <c r="K26" s="3">
        <v>4.6886308714763203</v>
      </c>
      <c r="L26" s="3" t="s">
        <v>16</v>
      </c>
      <c r="M26" s="13">
        <v>4050.078</v>
      </c>
      <c r="N26" s="13">
        <v>7.2569299418754598</v>
      </c>
      <c r="O26" s="13" t="s">
        <v>16</v>
      </c>
      <c r="P26" s="14">
        <v>512.59</v>
      </c>
      <c r="Q26" s="14">
        <v>20.252501803205298</v>
      </c>
      <c r="R26" s="14">
        <v>2.2373214233439502E-3</v>
      </c>
      <c r="S26" s="13">
        <v>2345.8209999999999</v>
      </c>
      <c r="T26" s="13">
        <v>8.8089854377404997</v>
      </c>
      <c r="U26" s="13">
        <v>0.234091709867666</v>
      </c>
      <c r="V26" s="14">
        <v>756.88900000000001</v>
      </c>
      <c r="W26" s="14">
        <v>19.947384460238801</v>
      </c>
      <c r="X26" s="14">
        <v>5.6627690199553497E-3</v>
      </c>
      <c r="Y26" s="13">
        <v>32.036999999999999</v>
      </c>
      <c r="Z26" s="13">
        <v>48.415931250678298</v>
      </c>
      <c r="AA26" s="13">
        <v>8.3181025337023299E-4</v>
      </c>
      <c r="AB26" s="14">
        <v>1252.5</v>
      </c>
      <c r="AC26" s="14">
        <v>12.3064338507783</v>
      </c>
      <c r="AD26" s="14">
        <v>1.02915060417068E-2</v>
      </c>
      <c r="AE26" s="13">
        <v>168.19499999999999</v>
      </c>
      <c r="AF26" s="13">
        <v>31.845577612834202</v>
      </c>
      <c r="AG26" s="13">
        <v>1.9840578577653002E-3</v>
      </c>
      <c r="AH26" s="3">
        <v>1554476.0390000001</v>
      </c>
      <c r="AI26" s="3">
        <v>0.94924784122049399</v>
      </c>
      <c r="AJ26" s="6">
        <f t="shared" si="1"/>
        <v>107.55555843762052</v>
      </c>
      <c r="AK26" s="3">
        <v>107.96173957270101</v>
      </c>
      <c r="AL26" s="6">
        <v>1048714.3770000001</v>
      </c>
      <c r="AM26" s="6">
        <v>0.59746989467021405</v>
      </c>
      <c r="AN26" s="6">
        <f t="shared" si="2"/>
        <v>100.36670312246412</v>
      </c>
      <c r="AO26" s="6">
        <v>100.745735707956</v>
      </c>
      <c r="AP26" s="3">
        <v>708780.87800000003</v>
      </c>
      <c r="AQ26" s="3">
        <v>0.71771994341647904</v>
      </c>
      <c r="AR26" s="6">
        <f t="shared" si="3"/>
        <v>102.72541275944305</v>
      </c>
      <c r="AS26" s="3">
        <v>103.11335295855901</v>
      </c>
      <c r="AT26" s="6">
        <v>99593.57</v>
      </c>
      <c r="AU26" s="6">
        <v>1.4058087034194999</v>
      </c>
      <c r="AV26" s="6">
        <f t="shared" si="4"/>
        <v>101.97765113316714</v>
      </c>
      <c r="AW26" s="6">
        <v>102.362767427405</v>
      </c>
      <c r="AX26" s="3">
        <v>1197554.3230000001</v>
      </c>
      <c r="AY26" s="3">
        <v>0.34593494602139901</v>
      </c>
      <c r="AZ26" s="6">
        <f t="shared" si="5"/>
        <v>102.60789170855243</v>
      </c>
      <c r="BA26" s="3">
        <v>102.995388092076</v>
      </c>
      <c r="BB26" s="6">
        <v>166060.38800000001</v>
      </c>
      <c r="BC26" s="6">
        <v>1.4926788137293301</v>
      </c>
      <c r="BD26" s="6">
        <f t="shared" si="6"/>
        <v>101.47541520091205</v>
      </c>
      <c r="BE26" s="6">
        <v>101.858634812505</v>
      </c>
      <c r="BG26">
        <f t="shared" si="7"/>
        <v>101.83061478490774</v>
      </c>
      <c r="BI26">
        <v>10.148415563578235</v>
      </c>
      <c r="BK26">
        <f t="shared" ref="BK26:BK35" si="8">BI26/$BI$5</f>
        <v>1.003776477394392</v>
      </c>
      <c r="BM26">
        <f t="shared" ref="BM26:BM50" si="9">BG26/BK26</f>
        <v>101.44750059220371</v>
      </c>
      <c r="BO26">
        <f t="shared" ref="BO26:BO50" si="10">BM26/100</f>
        <v>1.0144750059220371</v>
      </c>
    </row>
    <row r="27" spans="1:67" x14ac:dyDescent="0.25">
      <c r="A27" s="1" t="s">
        <v>17</v>
      </c>
      <c r="B27" s="5">
        <v>43658.551354166702</v>
      </c>
      <c r="C27" s="3" t="s">
        <v>68</v>
      </c>
      <c r="D27" s="1" t="s">
        <v>17</v>
      </c>
      <c r="E27" s="4" t="s">
        <v>13</v>
      </c>
      <c r="F27" s="1" t="b">
        <v>0</v>
      </c>
      <c r="G27" s="6">
        <v>957145.72100000002</v>
      </c>
      <c r="H27" s="6">
        <v>1.2299503219136101</v>
      </c>
      <c r="I27" s="6">
        <v>3.36870635630246</v>
      </c>
      <c r="J27" s="3">
        <v>27126.331999999999</v>
      </c>
      <c r="K27" s="3">
        <v>2.1015068025046499</v>
      </c>
      <c r="L27" s="3">
        <v>0.40133068678249201</v>
      </c>
      <c r="M27" s="13">
        <v>9807.3889999999992</v>
      </c>
      <c r="N27" s="13">
        <v>5.3422371122421</v>
      </c>
      <c r="O27" s="13">
        <v>0.34807887932648301</v>
      </c>
      <c r="P27" s="14">
        <v>481.56</v>
      </c>
      <c r="Q27" s="14">
        <v>18.965216632583399</v>
      </c>
      <c r="R27" s="14">
        <v>1.2023151056392201E-3</v>
      </c>
      <c r="S27" s="13">
        <v>237.27199999999999</v>
      </c>
      <c r="T27" s="13">
        <v>22.243092357068299</v>
      </c>
      <c r="U27" s="13" t="s">
        <v>16</v>
      </c>
      <c r="V27" s="14">
        <v>786.91899999999998</v>
      </c>
      <c r="W27" s="14">
        <v>19.1667087377018</v>
      </c>
      <c r="X27" s="14">
        <v>5.8990038777366003E-3</v>
      </c>
      <c r="Y27" s="13">
        <v>59.066000000000003</v>
      </c>
      <c r="Z27" s="13">
        <v>44.809942198357199</v>
      </c>
      <c r="AA27" s="13">
        <v>1.6061782129467299E-3</v>
      </c>
      <c r="AB27" s="14">
        <v>695.81700000000001</v>
      </c>
      <c r="AC27" s="14">
        <v>11.129630151048399</v>
      </c>
      <c r="AD27" s="14">
        <v>3.7816312396293599E-3</v>
      </c>
      <c r="AE27" s="13">
        <v>279.32400000000001</v>
      </c>
      <c r="AF27" s="13">
        <v>14.480839156613399</v>
      </c>
      <c r="AG27" s="13">
        <v>3.3779091437633399E-3</v>
      </c>
      <c r="AH27" s="3">
        <v>3566.4430000000002</v>
      </c>
      <c r="AI27" s="3">
        <v>13.8162797006911</v>
      </c>
      <c r="AJ27" s="6" t="e">
        <f t="shared" si="1"/>
        <v>#DIV/0!</v>
      </c>
      <c r="AK27" s="3">
        <v>0.24769721803790601</v>
      </c>
      <c r="AL27" s="6">
        <v>1387.64</v>
      </c>
      <c r="AM27" s="6">
        <v>17.2205823438794</v>
      </c>
      <c r="AN27" s="6" t="e">
        <f t="shared" si="2"/>
        <v>#DIV/0!</v>
      </c>
      <c r="AO27" s="6">
        <v>0.13330494533478501</v>
      </c>
      <c r="AP27" s="3">
        <v>136.15700000000001</v>
      </c>
      <c r="AQ27" s="3">
        <v>35.887960500078997</v>
      </c>
      <c r="AR27" s="6" t="e">
        <f t="shared" si="3"/>
        <v>#DIV/0!</v>
      </c>
      <c r="AS27" s="3">
        <v>1.98081032298652E-2</v>
      </c>
      <c r="AT27" s="6">
        <v>19.021999999999998</v>
      </c>
      <c r="AU27" s="6">
        <v>120.151470810841</v>
      </c>
      <c r="AV27" s="6" t="e">
        <f t="shared" si="4"/>
        <v>#DIV/0!</v>
      </c>
      <c r="AW27" s="6">
        <v>1.9550906368795602E-2</v>
      </c>
      <c r="AX27" s="3">
        <v>245.28100000000001</v>
      </c>
      <c r="AY27" s="3">
        <v>22.2110530671319</v>
      </c>
      <c r="AZ27" s="6" t="e">
        <f t="shared" si="5"/>
        <v>#DIV/0!</v>
      </c>
      <c r="BA27" s="3">
        <v>2.1095336805537501E-2</v>
      </c>
      <c r="BB27" s="6">
        <v>13.013999999999999</v>
      </c>
      <c r="BC27" s="6">
        <v>109.095296879065</v>
      </c>
      <c r="BD27" s="6" t="e">
        <f t="shared" si="6"/>
        <v>#DIV/0!</v>
      </c>
      <c r="BE27" s="6">
        <v>7.9825676033584703E-3</v>
      </c>
    </row>
    <row r="28" spans="1:67" x14ac:dyDescent="0.25">
      <c r="A28" s="1" t="s">
        <v>10</v>
      </c>
      <c r="B28" s="5">
        <v>43658.5546875</v>
      </c>
      <c r="C28" s="3" t="s">
        <v>68</v>
      </c>
      <c r="D28" s="1" t="s">
        <v>10</v>
      </c>
      <c r="E28" s="4" t="s">
        <v>13</v>
      </c>
      <c r="F28" s="1" t="b">
        <v>0</v>
      </c>
      <c r="G28" s="6">
        <v>905335.39</v>
      </c>
      <c r="H28" s="6">
        <v>0.956518294446976</v>
      </c>
      <c r="I28" s="6">
        <v>1.2522607285372001</v>
      </c>
      <c r="J28" s="3">
        <v>9421.1360000000004</v>
      </c>
      <c r="K28" s="3">
        <v>5.0572368244545602</v>
      </c>
      <c r="L28" s="3" t="s">
        <v>16</v>
      </c>
      <c r="M28" s="13">
        <v>3483.3290000000002</v>
      </c>
      <c r="N28" s="13">
        <v>7.2655586222717901</v>
      </c>
      <c r="O28" s="13" t="s">
        <v>16</v>
      </c>
      <c r="P28" s="14">
        <v>488.56200000000001</v>
      </c>
      <c r="Q28" s="14">
        <v>15.328314660932101</v>
      </c>
      <c r="R28" s="14">
        <v>1.43586696630852E-3</v>
      </c>
      <c r="S28" s="13">
        <v>326.37200000000001</v>
      </c>
      <c r="T28" s="13">
        <v>17.3651238192611</v>
      </c>
      <c r="U28" s="13" t="s">
        <v>16</v>
      </c>
      <c r="V28" s="14">
        <v>668.77599999999995</v>
      </c>
      <c r="W28" s="14">
        <v>12.0959896219376</v>
      </c>
      <c r="X28" s="14">
        <v>4.9696167714145803E-3</v>
      </c>
      <c r="Y28" s="13">
        <v>46.052999999999997</v>
      </c>
      <c r="Z28" s="13">
        <v>61.6596255244433</v>
      </c>
      <c r="AA28" s="13">
        <v>1.2333619689876901E-3</v>
      </c>
      <c r="AB28" s="14">
        <v>723.85400000000004</v>
      </c>
      <c r="AC28" s="14">
        <v>16.726081215531199</v>
      </c>
      <c r="AD28" s="14">
        <v>4.1094971163057499E-3</v>
      </c>
      <c r="AE28" s="13">
        <v>138.161</v>
      </c>
      <c r="AF28" s="13">
        <v>32.191279578490899</v>
      </c>
      <c r="AG28" s="13">
        <v>1.6073521416725999E-3</v>
      </c>
      <c r="AH28" s="3">
        <v>1621425.8570000001</v>
      </c>
      <c r="AI28" s="3">
        <v>1.1099680431588399</v>
      </c>
      <c r="AJ28" s="6">
        <f t="shared" si="1"/>
        <v>108.91087013898635</v>
      </c>
      <c r="AK28" s="3">
        <v>112.611549948682</v>
      </c>
      <c r="AL28" s="6">
        <v>1085755.5819999999</v>
      </c>
      <c r="AM28" s="6">
        <v>0.91023109632096799</v>
      </c>
      <c r="AN28" s="6">
        <f t="shared" si="2"/>
        <v>100.87645537551531</v>
      </c>
      <c r="AO28" s="6">
        <v>104.304134001216</v>
      </c>
      <c r="AP28" s="3">
        <v>727943.11199999996</v>
      </c>
      <c r="AQ28" s="3">
        <v>0.92056559941447902</v>
      </c>
      <c r="AR28" s="6">
        <f t="shared" si="3"/>
        <v>102.42091458248592</v>
      </c>
      <c r="AS28" s="3">
        <v>105.901072350047</v>
      </c>
      <c r="AT28" s="6">
        <v>102150.686</v>
      </c>
      <c r="AU28" s="6">
        <v>1.4978812953493501</v>
      </c>
      <c r="AV28" s="6">
        <f t="shared" si="4"/>
        <v>101.54073386361253</v>
      </c>
      <c r="AW28" s="6">
        <v>104.99098399191701</v>
      </c>
      <c r="AX28" s="3">
        <v>1229863.1629999999</v>
      </c>
      <c r="AY28" s="3">
        <v>0.73188134018209405</v>
      </c>
      <c r="AZ28" s="6">
        <f t="shared" si="5"/>
        <v>102.29811731057535</v>
      </c>
      <c r="BA28" s="3">
        <v>105.774102552618</v>
      </c>
      <c r="BB28" s="6">
        <v>170799.78700000001</v>
      </c>
      <c r="BC28" s="6">
        <v>1.32005921236405</v>
      </c>
      <c r="BD28" s="6">
        <f t="shared" si="6"/>
        <v>101.32285520668066</v>
      </c>
      <c r="BE28" s="6">
        <v>104.765702041396</v>
      </c>
      <c r="BG28">
        <f t="shared" si="7"/>
        <v>101.69181526777395</v>
      </c>
      <c r="BI28">
        <v>10.453769903658479</v>
      </c>
      <c r="BK28">
        <f t="shared" si="8"/>
        <v>1.0339789756979563</v>
      </c>
      <c r="BM28">
        <f t="shared" si="9"/>
        <v>98.349983566280883</v>
      </c>
      <c r="BO28">
        <f t="shared" si="10"/>
        <v>0.98349983566280885</v>
      </c>
    </row>
    <row r="29" spans="1:67" x14ac:dyDescent="0.25">
      <c r="A29" s="1" t="s">
        <v>17</v>
      </c>
      <c r="B29" s="5">
        <v>43658.558067129597</v>
      </c>
      <c r="C29" s="3" t="s">
        <v>68</v>
      </c>
      <c r="D29" s="1" t="s">
        <v>17</v>
      </c>
      <c r="E29" s="4" t="s">
        <v>13</v>
      </c>
      <c r="F29" s="1" t="b">
        <v>0</v>
      </c>
      <c r="G29" s="6">
        <v>966417.06200000003</v>
      </c>
      <c r="H29" s="6">
        <v>0.93297382900792603</v>
      </c>
      <c r="I29" s="6">
        <v>3.7474394920349998</v>
      </c>
      <c r="J29" s="3">
        <v>27234.424999999999</v>
      </c>
      <c r="K29" s="3">
        <v>2.3284559469879298</v>
      </c>
      <c r="L29" s="3">
        <v>0.40427977642929902</v>
      </c>
      <c r="M29" s="13">
        <v>9877.0349999999999</v>
      </c>
      <c r="N29" s="13">
        <v>3.0452621632763499</v>
      </c>
      <c r="O29" s="13">
        <v>0.35267749938385301</v>
      </c>
      <c r="P29" s="14">
        <v>448.51799999999997</v>
      </c>
      <c r="Q29" s="14">
        <v>13.0928114525877</v>
      </c>
      <c r="R29" s="14">
        <v>1.00198484640189E-4</v>
      </c>
      <c r="S29" s="13">
        <v>183.209</v>
      </c>
      <c r="T29" s="13">
        <v>17.096575463714299</v>
      </c>
      <c r="U29" s="13" t="s">
        <v>16</v>
      </c>
      <c r="V29" s="14">
        <v>521.61199999999997</v>
      </c>
      <c r="W29" s="14">
        <v>16.913816340764502</v>
      </c>
      <c r="X29" s="14">
        <v>3.8119322355997399E-3</v>
      </c>
      <c r="Y29" s="13">
        <v>44.048999999999999</v>
      </c>
      <c r="Z29" s="13">
        <v>50.485418520384499</v>
      </c>
      <c r="AA29" s="13">
        <v>1.1759483247170399E-3</v>
      </c>
      <c r="AB29" s="14">
        <v>561.65499999999997</v>
      </c>
      <c r="AC29" s="14">
        <v>17.128082039390801</v>
      </c>
      <c r="AD29" s="14">
        <v>2.2127350757509801E-3</v>
      </c>
      <c r="AE29" s="13">
        <v>108.125</v>
      </c>
      <c r="AF29" s="13">
        <v>42.499798263255201</v>
      </c>
      <c r="AG29" s="13">
        <v>1.23062134029549E-3</v>
      </c>
      <c r="AH29" s="3">
        <v>512.59500000000003</v>
      </c>
      <c r="AI29" s="3">
        <v>18.865660698165701</v>
      </c>
      <c r="AJ29" s="6" t="e">
        <f t="shared" si="1"/>
        <v>#DIV/0!</v>
      </c>
      <c r="AK29" s="3">
        <v>3.5600836878688501E-2</v>
      </c>
      <c r="AL29" s="6">
        <v>342.39299999999997</v>
      </c>
      <c r="AM29" s="6">
        <v>25.032436112421699</v>
      </c>
      <c r="AN29" s="6" t="e">
        <f t="shared" si="2"/>
        <v>#DIV/0!</v>
      </c>
      <c r="AO29" s="6">
        <v>3.2892306468545802E-2</v>
      </c>
      <c r="AP29" s="3">
        <v>75.085999999999999</v>
      </c>
      <c r="AQ29" s="3">
        <v>62.304919183869501</v>
      </c>
      <c r="AR29" s="6" t="e">
        <f t="shared" si="3"/>
        <v>#DIV/0!</v>
      </c>
      <c r="AS29" s="3">
        <v>1.09235018333076E-2</v>
      </c>
      <c r="AT29" s="6">
        <v>12.012</v>
      </c>
      <c r="AU29" s="6">
        <v>94.607702032924493</v>
      </c>
      <c r="AV29" s="6" t="e">
        <f t="shared" si="4"/>
        <v>#DIV/0!</v>
      </c>
      <c r="AW29" s="6">
        <v>1.2345993444536499E-2</v>
      </c>
      <c r="AX29" s="3">
        <v>124.14400000000001</v>
      </c>
      <c r="AY29" s="3">
        <v>41.852845042994304</v>
      </c>
      <c r="AZ29" s="6" t="e">
        <f t="shared" si="5"/>
        <v>#DIV/0!</v>
      </c>
      <c r="BA29" s="3">
        <v>1.06769765794605E-2</v>
      </c>
      <c r="BB29" s="6">
        <v>14.015000000000001</v>
      </c>
      <c r="BC29" s="6">
        <v>83.853564904542594</v>
      </c>
      <c r="BD29" s="6" t="e">
        <f t="shared" si="6"/>
        <v>#DIV/0!</v>
      </c>
      <c r="BE29" s="6">
        <v>8.5965640818402404E-3</v>
      </c>
    </row>
    <row r="30" spans="1:67" x14ac:dyDescent="0.25">
      <c r="A30" s="1" t="s">
        <v>17</v>
      </c>
      <c r="B30" s="5">
        <v>43658.5613773148</v>
      </c>
      <c r="C30" s="3" t="s">
        <v>68</v>
      </c>
      <c r="D30" s="1" t="s">
        <v>17</v>
      </c>
      <c r="E30" s="4" t="s">
        <v>13</v>
      </c>
      <c r="F30" s="1" t="b">
        <v>0</v>
      </c>
      <c r="G30" s="6">
        <v>960990.28500000003</v>
      </c>
      <c r="H30" s="6">
        <v>0.92671762277203495</v>
      </c>
      <c r="I30" s="6">
        <v>3.5257563212691698</v>
      </c>
      <c r="J30" s="3">
        <v>27206.365000000002</v>
      </c>
      <c r="K30" s="3">
        <v>1.89687184212013</v>
      </c>
      <c r="L30" s="3">
        <v>0.40351421847929803</v>
      </c>
      <c r="M30" s="13">
        <v>9963.1479999999992</v>
      </c>
      <c r="N30" s="13">
        <v>2.4752262495453299</v>
      </c>
      <c r="O30" s="13">
        <v>0.35836341054889098</v>
      </c>
      <c r="P30" s="14">
        <v>386.44200000000001</v>
      </c>
      <c r="Q30" s="14">
        <v>18.808820631741298</v>
      </c>
      <c r="R30" s="14" t="s">
        <v>16</v>
      </c>
      <c r="S30" s="13">
        <v>231.26599999999999</v>
      </c>
      <c r="T30" s="13">
        <v>27.714691451303999</v>
      </c>
      <c r="U30" s="13" t="s">
        <v>16</v>
      </c>
      <c r="V30" s="14">
        <v>455.53</v>
      </c>
      <c r="W30" s="14">
        <v>17.621145488487301</v>
      </c>
      <c r="X30" s="14">
        <v>3.2920896824228901E-3</v>
      </c>
      <c r="Y30" s="13">
        <v>27.029</v>
      </c>
      <c r="Z30" s="13">
        <v>81.991167192984804</v>
      </c>
      <c r="AA30" s="13">
        <v>6.8833344173979498E-4</v>
      </c>
      <c r="AB30" s="14">
        <v>466.54300000000001</v>
      </c>
      <c r="AC30" s="14">
        <v>14.5970068325135</v>
      </c>
      <c r="AD30" s="14">
        <v>1.1004912813919201E-3</v>
      </c>
      <c r="AE30" s="13">
        <v>69.078999999999994</v>
      </c>
      <c r="AF30" s="13">
        <v>56.110002875683101</v>
      </c>
      <c r="AG30" s="13">
        <v>7.4088133261901196E-4</v>
      </c>
      <c r="AH30" s="3">
        <v>304.35000000000002</v>
      </c>
      <c r="AI30" s="3">
        <v>19.503908473820701</v>
      </c>
      <c r="AJ30" s="6" t="e">
        <f t="shared" si="1"/>
        <v>#DIV/0!</v>
      </c>
      <c r="AK30" s="3">
        <v>2.1137769006777E-2</v>
      </c>
      <c r="AL30" s="6">
        <v>192.21799999999999</v>
      </c>
      <c r="AM30" s="6">
        <v>27.756305240026599</v>
      </c>
      <c r="AN30" s="6" t="e">
        <f t="shared" si="2"/>
        <v>#DIV/0!</v>
      </c>
      <c r="AO30" s="6">
        <v>1.8465603457929702E-2</v>
      </c>
      <c r="AP30" s="3">
        <v>44.05</v>
      </c>
      <c r="AQ30" s="3">
        <v>78.878745129978398</v>
      </c>
      <c r="AR30" s="6" t="e">
        <f t="shared" si="3"/>
        <v>#DIV/0!</v>
      </c>
      <c r="AS30" s="3">
        <v>6.4083884579974604E-3</v>
      </c>
      <c r="AT30" s="6">
        <v>4.0039999999999996</v>
      </c>
      <c r="AU30" s="6">
        <v>174.80147469502501</v>
      </c>
      <c r="AV30" s="6" t="e">
        <f t="shared" si="4"/>
        <v>#DIV/0!</v>
      </c>
      <c r="AW30" s="6">
        <v>4.1153311481788302E-3</v>
      </c>
      <c r="AX30" s="3">
        <v>67.078999999999994</v>
      </c>
      <c r="AY30" s="3">
        <v>42.246794248643297</v>
      </c>
      <c r="AZ30" s="6" t="e">
        <f t="shared" si="5"/>
        <v>#DIV/0!</v>
      </c>
      <c r="BA30" s="3">
        <v>5.7691141897605299E-3</v>
      </c>
      <c r="BB30" s="6">
        <v>8.0090000000000003</v>
      </c>
      <c r="BC30" s="6">
        <v>202.426673147576</v>
      </c>
      <c r="BD30" s="6" t="e">
        <f t="shared" si="6"/>
        <v>#DIV/0!</v>
      </c>
      <c r="BE30" s="6">
        <v>4.91258521094959E-3</v>
      </c>
    </row>
    <row r="31" spans="1:67" x14ac:dyDescent="0.25">
      <c r="A31" s="1" t="s">
        <v>34</v>
      </c>
      <c r="B31" s="5">
        <v>43658.564768518503</v>
      </c>
      <c r="C31" s="3" t="s">
        <v>68</v>
      </c>
      <c r="D31" s="1" t="s">
        <v>34</v>
      </c>
      <c r="E31" s="4" t="s">
        <v>13</v>
      </c>
      <c r="F31" s="1" t="b">
        <v>0</v>
      </c>
      <c r="G31" s="6">
        <v>857983.78700000001</v>
      </c>
      <c r="H31" s="6">
        <v>1.1529733048261701</v>
      </c>
      <c r="I31" s="6" t="s">
        <v>16</v>
      </c>
      <c r="J31" s="3">
        <v>9804.8310000000001</v>
      </c>
      <c r="K31" s="3">
        <v>4.4501659859764402</v>
      </c>
      <c r="L31" s="3" t="s">
        <v>16</v>
      </c>
      <c r="M31" s="13">
        <v>3687.5709999999999</v>
      </c>
      <c r="N31" s="13">
        <v>4.9011703988808204</v>
      </c>
      <c r="O31" s="13" t="s">
        <v>16</v>
      </c>
      <c r="P31" s="14">
        <v>633.73299999999995</v>
      </c>
      <c r="Q31" s="14">
        <v>19.420532661491201</v>
      </c>
      <c r="R31" s="14">
        <v>6.2780487951036804E-3</v>
      </c>
      <c r="S31" s="13">
        <v>439.50299999999999</v>
      </c>
      <c r="T31" s="13">
        <v>17.886650380677199</v>
      </c>
      <c r="U31" s="13" t="s">
        <v>16</v>
      </c>
      <c r="V31" s="14">
        <v>1243.4749999999999</v>
      </c>
      <c r="W31" s="14">
        <v>11.4685160340991</v>
      </c>
      <c r="X31" s="14">
        <v>9.4905603788746594E-3</v>
      </c>
      <c r="Y31" s="13">
        <v>257.29700000000003</v>
      </c>
      <c r="Z31" s="13">
        <v>15.677415771498399</v>
      </c>
      <c r="AA31" s="13">
        <v>7.2854018244310099E-3</v>
      </c>
      <c r="AB31" s="14">
        <v>539.63400000000001</v>
      </c>
      <c r="AC31" s="14">
        <v>26.172063534128402</v>
      </c>
      <c r="AD31" s="14">
        <v>1.9552205602788998E-3</v>
      </c>
      <c r="AE31" s="13">
        <v>2058.518</v>
      </c>
      <c r="AF31" s="13">
        <v>7.4167877634319703</v>
      </c>
      <c r="AG31" s="13">
        <v>2.56937029054277E-2</v>
      </c>
      <c r="AH31" s="3">
        <v>1550190.31</v>
      </c>
      <c r="AI31" s="3">
        <v>1.13058674133681</v>
      </c>
      <c r="AJ31" s="6">
        <f t="shared" si="1"/>
        <v>108.47192958674103</v>
      </c>
      <c r="AK31" s="3">
        <v>107.66408637859099</v>
      </c>
      <c r="AL31" s="6">
        <v>1048817.4680000001</v>
      </c>
      <c r="AM31" s="6">
        <v>0.68261272490742997</v>
      </c>
      <c r="AN31" s="6">
        <f t="shared" si="2"/>
        <v>101.51164583243452</v>
      </c>
      <c r="AO31" s="6">
        <v>100.7556392421</v>
      </c>
      <c r="AP31" s="3">
        <v>709084.424</v>
      </c>
      <c r="AQ31" s="3">
        <v>0.98213878637792296</v>
      </c>
      <c r="AR31" s="6">
        <f t="shared" si="3"/>
        <v>103.93154152275417</v>
      </c>
      <c r="AS31" s="3">
        <v>103.157512792449</v>
      </c>
      <c r="AT31" s="6">
        <v>98726.051000000007</v>
      </c>
      <c r="AU31" s="6">
        <v>1.08605832393125</v>
      </c>
      <c r="AV31" s="6">
        <f t="shared" si="4"/>
        <v>102.23250223568388</v>
      </c>
      <c r="AW31" s="6">
        <v>101.471127077171</v>
      </c>
      <c r="AX31" s="3">
        <v>1199668.372</v>
      </c>
      <c r="AY31" s="3">
        <v>0.59707010089858703</v>
      </c>
      <c r="AZ31" s="6">
        <f t="shared" si="5"/>
        <v>103.95138289577413</v>
      </c>
      <c r="BA31" s="3">
        <v>103.177206397116</v>
      </c>
      <c r="BB31" s="6">
        <v>166376.478</v>
      </c>
      <c r="BC31" s="6">
        <v>0.96981441540925895</v>
      </c>
      <c r="BD31" s="6">
        <f t="shared" si="6"/>
        <v>102.81825663146896</v>
      </c>
      <c r="BE31" s="6">
        <v>102.052519075126</v>
      </c>
      <c r="BG31">
        <f t="shared" si="7"/>
        <v>102.88906582362316</v>
      </c>
      <c r="BI31">
        <v>10.034938658831823</v>
      </c>
      <c r="BK31">
        <f t="shared" si="8"/>
        <v>0.99255251371273423</v>
      </c>
      <c r="BM31">
        <f t="shared" si="9"/>
        <v>103.66108029766316</v>
      </c>
      <c r="BO31">
        <f t="shared" si="10"/>
        <v>1.0366108029766317</v>
      </c>
    </row>
    <row r="32" spans="1:67" x14ac:dyDescent="0.25">
      <c r="A32" s="1" t="s">
        <v>17</v>
      </c>
      <c r="B32" s="5">
        <v>43658.568090277797</v>
      </c>
      <c r="C32" s="3" t="s">
        <v>68</v>
      </c>
      <c r="D32" s="1" t="s">
        <v>17</v>
      </c>
      <c r="E32" s="4" t="s">
        <v>13</v>
      </c>
      <c r="F32" s="1" t="b">
        <v>0</v>
      </c>
      <c r="G32" s="6">
        <v>968757.84299999999</v>
      </c>
      <c r="H32" s="6">
        <v>1.7395522411965301</v>
      </c>
      <c r="I32" s="6">
        <v>3.8430601070240402</v>
      </c>
      <c r="J32" s="3">
        <v>27182.366999999998</v>
      </c>
      <c r="K32" s="3">
        <v>2.2636232906595701</v>
      </c>
      <c r="L32" s="3">
        <v>0.40285948363667101</v>
      </c>
      <c r="M32" s="13">
        <v>9807.1689999999999</v>
      </c>
      <c r="N32" s="13">
        <v>6.18569032840331</v>
      </c>
      <c r="O32" s="13">
        <v>0.34806435305917899</v>
      </c>
      <c r="P32" s="14">
        <v>457.52600000000001</v>
      </c>
      <c r="Q32" s="14">
        <v>18.711419554182999</v>
      </c>
      <c r="R32" s="14">
        <v>4.0066051847467899E-4</v>
      </c>
      <c r="S32" s="13">
        <v>215.245</v>
      </c>
      <c r="T32" s="13">
        <v>24.539362776749201</v>
      </c>
      <c r="U32" s="13" t="s">
        <v>16</v>
      </c>
      <c r="V32" s="14">
        <v>452.52499999999998</v>
      </c>
      <c r="W32" s="14">
        <v>27.452604152898399</v>
      </c>
      <c r="X32" s="14">
        <v>3.2684504633875098E-3</v>
      </c>
      <c r="Y32" s="13">
        <v>14.013999999999999</v>
      </c>
      <c r="Z32" s="13">
        <v>90.350790290525097</v>
      </c>
      <c r="AA32" s="13">
        <v>3.1545989873457399E-4</v>
      </c>
      <c r="AB32" s="14">
        <v>430.50400000000002</v>
      </c>
      <c r="AC32" s="14">
        <v>21.5669388283718</v>
      </c>
      <c r="AD32" s="14">
        <v>6.7904967460301498E-4</v>
      </c>
      <c r="AE32" s="13">
        <v>62.072000000000003</v>
      </c>
      <c r="AF32" s="13">
        <v>50.892454860316001</v>
      </c>
      <c r="AG32" s="13">
        <v>6.5299503866344502E-4</v>
      </c>
      <c r="AH32" s="3">
        <v>3680.614</v>
      </c>
      <c r="AI32" s="3">
        <v>15.97394683636</v>
      </c>
      <c r="AJ32" s="6" t="e">
        <f t="shared" si="1"/>
        <v>#DIV/0!</v>
      </c>
      <c r="AK32" s="3">
        <v>0.255626642139345</v>
      </c>
      <c r="AL32" s="6">
        <v>1342.58</v>
      </c>
      <c r="AM32" s="6">
        <v>9.1631536505493791</v>
      </c>
      <c r="AN32" s="6" t="e">
        <f t="shared" si="2"/>
        <v>#DIV/0!</v>
      </c>
      <c r="AO32" s="6">
        <v>0.12897621393702599</v>
      </c>
      <c r="AP32" s="3">
        <v>136.15899999999999</v>
      </c>
      <c r="AQ32" s="3">
        <v>36.881008576724099</v>
      </c>
      <c r="AR32" s="6" t="e">
        <f t="shared" si="3"/>
        <v>#DIV/0!</v>
      </c>
      <c r="AS32" s="3">
        <v>1.9808394189613499E-2</v>
      </c>
      <c r="AT32" s="6">
        <v>11.012</v>
      </c>
      <c r="AU32" s="6">
        <v>157.17579290184</v>
      </c>
      <c r="AV32" s="6" t="e">
        <f t="shared" si="4"/>
        <v>#DIV/0!</v>
      </c>
      <c r="AW32" s="6">
        <v>1.13181884624738E-2</v>
      </c>
      <c r="AX32" s="3">
        <v>205.23599999999999</v>
      </c>
      <c r="AY32" s="3">
        <v>22.086616211349501</v>
      </c>
      <c r="AZ32" s="6" t="e">
        <f t="shared" si="5"/>
        <v>#DIV/0!</v>
      </c>
      <c r="BA32" s="3">
        <v>1.7651275657801901E-2</v>
      </c>
      <c r="BB32" s="6">
        <v>18.02</v>
      </c>
      <c r="BC32" s="6">
        <v>97.296553994381895</v>
      </c>
      <c r="BD32" s="6" t="e">
        <f t="shared" si="6"/>
        <v>#DIV/0!</v>
      </c>
      <c r="BE32" s="6">
        <v>1.1053163378862699E-2</v>
      </c>
    </row>
    <row r="33" spans="1:67" x14ac:dyDescent="0.25">
      <c r="A33" s="1" t="s">
        <v>58</v>
      </c>
      <c r="B33" s="5">
        <v>43658.5714814815</v>
      </c>
      <c r="C33" s="3" t="s">
        <v>68</v>
      </c>
      <c r="D33" s="1" t="s">
        <v>58</v>
      </c>
      <c r="E33" s="4" t="s">
        <v>13</v>
      </c>
      <c r="F33" s="1" t="b">
        <v>0</v>
      </c>
      <c r="G33" s="6">
        <v>869545.01300000004</v>
      </c>
      <c r="H33" s="6">
        <v>1.2049319638868099</v>
      </c>
      <c r="I33" s="6" t="s">
        <v>16</v>
      </c>
      <c r="J33" s="3">
        <v>21354.955000000002</v>
      </c>
      <c r="K33" s="3">
        <v>2.3986803847485998</v>
      </c>
      <c r="L33" s="3">
        <v>0.24387083130137599</v>
      </c>
      <c r="M33" s="13">
        <v>7672.3549999999996</v>
      </c>
      <c r="N33" s="13">
        <v>6.0530558716645402</v>
      </c>
      <c r="O33" s="13">
        <v>0.20710581302596301</v>
      </c>
      <c r="P33" s="14">
        <v>1122.3109999999999</v>
      </c>
      <c r="Q33" s="14">
        <v>12.5911100642014</v>
      </c>
      <c r="R33" s="14">
        <v>2.2574578498343899E-2</v>
      </c>
      <c r="S33" s="13">
        <v>3599.4780000000001</v>
      </c>
      <c r="T33" s="13">
        <v>7.1118699490470902</v>
      </c>
      <c r="U33" s="13">
        <v>0.39931887666667998</v>
      </c>
      <c r="V33" s="14">
        <v>3539.4229999999998</v>
      </c>
      <c r="W33" s="14">
        <v>7.8073214658270604</v>
      </c>
      <c r="X33" s="14">
        <v>2.75519306503746E-2</v>
      </c>
      <c r="Y33" s="13">
        <v>903.06299999999999</v>
      </c>
      <c r="Z33" s="13">
        <v>15.0640327476141</v>
      </c>
      <c r="AA33" s="13">
        <v>2.5786289751615801E-2</v>
      </c>
      <c r="AB33" s="14">
        <v>1190.4179999999999</v>
      </c>
      <c r="AC33" s="14">
        <v>16.2140944336644</v>
      </c>
      <c r="AD33" s="14">
        <v>9.5655164794916907E-3</v>
      </c>
      <c r="AE33" s="13">
        <v>8466.0740000000005</v>
      </c>
      <c r="AF33" s="13">
        <v>8.2684462970240507</v>
      </c>
      <c r="AG33" s="13">
        <v>0.106061385244911</v>
      </c>
      <c r="AH33" s="3">
        <v>1579250.571</v>
      </c>
      <c r="AI33" s="3">
        <v>1.25415938017267</v>
      </c>
      <c r="AJ33" s="6">
        <f t="shared" si="1"/>
        <v>110.48647272903622</v>
      </c>
      <c r="AK33" s="3">
        <v>109.682384667714</v>
      </c>
      <c r="AL33" s="6">
        <v>1059608.68</v>
      </c>
      <c r="AM33" s="6">
        <v>0.62084740783808501</v>
      </c>
      <c r="AN33" s="6">
        <f t="shared" si="2"/>
        <v>102.5385526363491</v>
      </c>
      <c r="AO33" s="6">
        <v>101.792307200472</v>
      </c>
      <c r="AP33" s="3">
        <v>710839.47499999998</v>
      </c>
      <c r="AQ33" s="3">
        <v>0.631618071551033</v>
      </c>
      <c r="AR33" s="6">
        <f t="shared" si="3"/>
        <v>104.17096302985365</v>
      </c>
      <c r="AS33" s="3">
        <v>103.41283739112301</v>
      </c>
      <c r="AT33" s="6">
        <v>99797.592999999993</v>
      </c>
      <c r="AU33" s="6">
        <v>1.2518037746695101</v>
      </c>
      <c r="AV33" s="6">
        <f t="shared" si="4"/>
        <v>103.32442808960872</v>
      </c>
      <c r="AW33" s="6">
        <v>102.57246328326001</v>
      </c>
      <c r="AX33" s="3">
        <v>1203125.361</v>
      </c>
      <c r="AY33" s="3">
        <v>0.50868286516562</v>
      </c>
      <c r="AZ33" s="6">
        <f t="shared" si="5"/>
        <v>104.23310181900878</v>
      </c>
      <c r="BA33" s="3">
        <v>103.474523952442</v>
      </c>
      <c r="BB33" s="6">
        <v>166546.46799999999</v>
      </c>
      <c r="BC33" s="6">
        <v>1.2086960736310799</v>
      </c>
      <c r="BD33" s="6">
        <f t="shared" si="6"/>
        <v>102.905705534221</v>
      </c>
      <c r="BE33" s="6">
        <v>102.15678806751001</v>
      </c>
      <c r="BG33">
        <f t="shared" si="7"/>
        <v>103.43455022180824</v>
      </c>
      <c r="BI33">
        <v>10.036655177730298</v>
      </c>
      <c r="BK33">
        <f t="shared" si="8"/>
        <v>0.99272229403780055</v>
      </c>
      <c r="BM33">
        <f t="shared" si="9"/>
        <v>104.19283503858702</v>
      </c>
      <c r="BO33">
        <f t="shared" si="10"/>
        <v>1.0419283503858703</v>
      </c>
    </row>
    <row r="34" spans="1:67" x14ac:dyDescent="0.25">
      <c r="A34" s="1" t="s">
        <v>17</v>
      </c>
      <c r="B34" s="5">
        <v>43658.574803240699</v>
      </c>
      <c r="C34" s="3" t="s">
        <v>68</v>
      </c>
      <c r="D34" s="1" t="s">
        <v>17</v>
      </c>
      <c r="E34" s="4" t="s">
        <v>13</v>
      </c>
      <c r="F34" s="1" t="b">
        <v>0</v>
      </c>
      <c r="G34" s="6">
        <v>983485.348</v>
      </c>
      <c r="H34" s="6">
        <v>1.0303631574377401</v>
      </c>
      <c r="I34" s="6">
        <v>4.4446768688459501</v>
      </c>
      <c r="J34" s="3">
        <v>27179.312999999998</v>
      </c>
      <c r="K34" s="3">
        <v>2.7113418402685201</v>
      </c>
      <c r="L34" s="3">
        <v>0.40277616168445102</v>
      </c>
      <c r="M34" s="13">
        <v>9780.8420000000006</v>
      </c>
      <c r="N34" s="13">
        <v>3.4767921380820899</v>
      </c>
      <c r="O34" s="13">
        <v>0.34632602106236199</v>
      </c>
      <c r="P34" s="14">
        <v>404.46499999999997</v>
      </c>
      <c r="Q34" s="14">
        <v>14.861456161587499</v>
      </c>
      <c r="R34" s="14" t="s">
        <v>16</v>
      </c>
      <c r="S34" s="13">
        <v>218.25</v>
      </c>
      <c r="T34" s="13">
        <v>25.567775407864001</v>
      </c>
      <c r="U34" s="13" t="s">
        <v>16</v>
      </c>
      <c r="V34" s="14">
        <v>421.488</v>
      </c>
      <c r="W34" s="14">
        <v>20.539236720348399</v>
      </c>
      <c r="X34" s="14">
        <v>3.0242939105751001E-3</v>
      </c>
      <c r="Y34" s="13">
        <v>13.013</v>
      </c>
      <c r="Z34" s="13">
        <v>89.192446825261996</v>
      </c>
      <c r="AA34" s="13">
        <v>2.8678172612233999E-4</v>
      </c>
      <c r="AB34" s="14">
        <v>450.52499999999998</v>
      </c>
      <c r="AC34" s="14">
        <v>22.1985870702085</v>
      </c>
      <c r="AD34" s="14">
        <v>9.1317610456834804E-4</v>
      </c>
      <c r="AE34" s="13">
        <v>41.045000000000002</v>
      </c>
      <c r="AF34" s="13">
        <v>65.500674058917895</v>
      </c>
      <c r="AG34" s="13">
        <v>3.8926090094349098E-4</v>
      </c>
      <c r="AH34" s="3">
        <v>2987.6779999999999</v>
      </c>
      <c r="AI34" s="3">
        <v>11.450127651094199</v>
      </c>
      <c r="AJ34" s="6" t="e">
        <f t="shared" si="1"/>
        <v>#DIV/0!</v>
      </c>
      <c r="AK34" s="3">
        <v>0.207500730838277</v>
      </c>
      <c r="AL34" s="6">
        <v>1269.509</v>
      </c>
      <c r="AM34" s="6">
        <v>12.808281673402499</v>
      </c>
      <c r="AN34" s="6" t="e">
        <f t="shared" si="2"/>
        <v>#DIV/0!</v>
      </c>
      <c r="AO34" s="6">
        <v>0.12195657940605401</v>
      </c>
      <c r="AP34" s="3">
        <v>162.18899999999999</v>
      </c>
      <c r="AQ34" s="3">
        <v>25.994585337428699</v>
      </c>
      <c r="AR34" s="6" t="e">
        <f t="shared" si="3"/>
        <v>#DIV/0!</v>
      </c>
      <c r="AS34" s="3">
        <v>2.3595235314736701E-2</v>
      </c>
      <c r="AT34" s="6">
        <v>10.01</v>
      </c>
      <c r="AU34" s="6">
        <v>124.721912892465</v>
      </c>
      <c r="AV34" s="6" t="e">
        <f t="shared" si="4"/>
        <v>#DIV/0!</v>
      </c>
      <c r="AW34" s="6">
        <v>1.02883278704471E-2</v>
      </c>
      <c r="AX34" s="3">
        <v>288.33499999999998</v>
      </c>
      <c r="AY34" s="3">
        <v>30.568905559782898</v>
      </c>
      <c r="AZ34" s="6" t="e">
        <f t="shared" si="5"/>
        <v>#DIV/0!</v>
      </c>
      <c r="BA34" s="3">
        <v>2.4798186316203299E-2</v>
      </c>
      <c r="BB34" s="6">
        <v>15.016999999999999</v>
      </c>
      <c r="BC34" s="6">
        <v>100.62650371499301</v>
      </c>
      <c r="BD34" s="6" t="e">
        <f t="shared" si="6"/>
        <v>#DIV/0!</v>
      </c>
      <c r="BE34" s="6">
        <v>9.2111739434174097E-3</v>
      </c>
    </row>
    <row r="35" spans="1:67" x14ac:dyDescent="0.25">
      <c r="A35" s="1" t="s">
        <v>56</v>
      </c>
      <c r="B35" s="5">
        <v>43658.578194444402</v>
      </c>
      <c r="C35" s="3" t="s">
        <v>68</v>
      </c>
      <c r="D35" s="1" t="s">
        <v>56</v>
      </c>
      <c r="E35" s="4" t="s">
        <v>13</v>
      </c>
      <c r="F35" s="1" t="b">
        <v>0</v>
      </c>
      <c r="G35" s="6">
        <v>877363.13</v>
      </c>
      <c r="H35" s="6">
        <v>1.39777529543812</v>
      </c>
      <c r="I35" s="6">
        <v>0.109597359416607</v>
      </c>
      <c r="J35" s="3">
        <v>13052.458000000001</v>
      </c>
      <c r="K35" s="3">
        <v>4.6878255866791099</v>
      </c>
      <c r="L35" s="3">
        <v>1.73547021778769E-2</v>
      </c>
      <c r="M35" s="13">
        <v>4692.9849999999997</v>
      </c>
      <c r="N35" s="13">
        <v>5.6750915967891098</v>
      </c>
      <c r="O35" s="13">
        <v>1.03825174982191E-2</v>
      </c>
      <c r="P35" s="14">
        <v>1176.383</v>
      </c>
      <c r="Q35" s="14">
        <v>15.494352503840201</v>
      </c>
      <c r="R35" s="14">
        <v>2.4378151221867199E-2</v>
      </c>
      <c r="S35" s="13">
        <v>517.59699999999998</v>
      </c>
      <c r="T35" s="13">
        <v>14.3315312806411</v>
      </c>
      <c r="U35" s="13" t="s">
        <v>16</v>
      </c>
      <c r="V35" s="14">
        <v>3331.14</v>
      </c>
      <c r="W35" s="14">
        <v>7.1256864955629</v>
      </c>
      <c r="X35" s="14">
        <v>2.5913445639277301E-2</v>
      </c>
      <c r="Y35" s="13">
        <v>826.96600000000001</v>
      </c>
      <c r="Z35" s="13">
        <v>17.895690706853799</v>
      </c>
      <c r="AA35" s="13">
        <v>2.3606146993101099E-2</v>
      </c>
      <c r="AB35" s="14">
        <v>1815.2</v>
      </c>
      <c r="AC35" s="14">
        <v>7.8776853192434304</v>
      </c>
      <c r="AD35" s="14">
        <v>1.6871743899031202E-2</v>
      </c>
      <c r="AE35" s="13">
        <v>26924.261999999999</v>
      </c>
      <c r="AF35" s="13">
        <v>1.88051138125095</v>
      </c>
      <c r="AG35" s="13">
        <v>0.33757583314774098</v>
      </c>
      <c r="AH35" s="3">
        <v>1592615.1129999999</v>
      </c>
      <c r="AI35" s="3">
        <v>0.79894209003504002</v>
      </c>
      <c r="AJ35" s="6">
        <f t="shared" si="1"/>
        <v>111.3190017420782</v>
      </c>
      <c r="AK35" s="3">
        <v>110.610581157536</v>
      </c>
      <c r="AL35" s="6">
        <v>1074790.4480000001</v>
      </c>
      <c r="AM35" s="6">
        <v>1.12204532035947</v>
      </c>
      <c r="AN35" s="6">
        <f t="shared" si="2"/>
        <v>103.9120416535156</v>
      </c>
      <c r="AO35" s="6">
        <v>103.250758061881</v>
      </c>
      <c r="AP35" s="3">
        <v>714913.98600000003</v>
      </c>
      <c r="AQ35" s="3">
        <v>0.64893572846468095</v>
      </c>
      <c r="AR35" s="6">
        <f t="shared" si="3"/>
        <v>104.67171479788936</v>
      </c>
      <c r="AS35" s="3">
        <v>104.005596738782</v>
      </c>
      <c r="AT35" s="6">
        <v>101118.602</v>
      </c>
      <c r="AU35" s="6">
        <v>1.5653989905380401</v>
      </c>
      <c r="AV35" s="6">
        <f t="shared" si="4"/>
        <v>104.59583810386678</v>
      </c>
      <c r="AW35" s="6">
        <v>103.93020291481</v>
      </c>
      <c r="AX35" s="3">
        <v>1203147.8060000001</v>
      </c>
      <c r="AY35" s="3">
        <v>0.61324878833695495</v>
      </c>
      <c r="AZ35" s="6">
        <f t="shared" si="5"/>
        <v>104.13918342380693</v>
      </c>
      <c r="BA35" s="3">
        <v>103.476454329579</v>
      </c>
      <c r="BB35" s="6">
        <v>167918.766</v>
      </c>
      <c r="BC35" s="6">
        <v>1.12834496956976</v>
      </c>
      <c r="BD35" s="6">
        <f t="shared" si="6"/>
        <v>103.65820064085382</v>
      </c>
      <c r="BE35" s="6">
        <v>102.998532462543</v>
      </c>
      <c r="BG35">
        <f t="shared" si="7"/>
        <v>104.19539572398648</v>
      </c>
      <c r="BI35">
        <v>10.045894189227882</v>
      </c>
      <c r="BK35">
        <f t="shared" si="8"/>
        <v>0.99363612165527948</v>
      </c>
      <c r="BM35">
        <f t="shared" si="9"/>
        <v>104.86272937663473</v>
      </c>
      <c r="BO35">
        <f t="shared" si="10"/>
        <v>1.0486272937663472</v>
      </c>
    </row>
    <row r="36" spans="1:67" x14ac:dyDescent="0.25">
      <c r="A36" s="1" t="s">
        <v>17</v>
      </c>
      <c r="B36" s="5">
        <v>43658.581516203703</v>
      </c>
      <c r="C36" s="3" t="s">
        <v>68</v>
      </c>
      <c r="D36" s="1" t="s">
        <v>17</v>
      </c>
      <c r="E36" s="4" t="s">
        <v>13</v>
      </c>
      <c r="F36" s="1" t="b">
        <v>0</v>
      </c>
      <c r="G36" s="6">
        <v>975429.223</v>
      </c>
      <c r="H36" s="6">
        <v>0.93614771338535896</v>
      </c>
      <c r="I36" s="6">
        <v>4.1155851567513002</v>
      </c>
      <c r="J36" s="3">
        <v>26957.739000000001</v>
      </c>
      <c r="K36" s="3">
        <v>3.87394130599013</v>
      </c>
      <c r="L36" s="3">
        <v>0.39673098216864899</v>
      </c>
      <c r="M36" s="13">
        <v>9944.6450000000004</v>
      </c>
      <c r="N36" s="13">
        <v>4.5773412468725398</v>
      </c>
      <c r="O36" s="13">
        <v>0.35714168544017699</v>
      </c>
      <c r="P36" s="14">
        <v>402.459</v>
      </c>
      <c r="Q36" s="14">
        <v>20.706493806054901</v>
      </c>
      <c r="R36" s="14" t="s">
        <v>16</v>
      </c>
      <c r="S36" s="13">
        <v>234.267</v>
      </c>
      <c r="T36" s="13">
        <v>26.894007199394199</v>
      </c>
      <c r="U36" s="13" t="s">
        <v>16</v>
      </c>
      <c r="V36" s="14">
        <v>369.43</v>
      </c>
      <c r="W36" s="14">
        <v>13.304870401796</v>
      </c>
      <c r="X36" s="14">
        <v>2.6147729573158199E-3</v>
      </c>
      <c r="Y36" s="13">
        <v>4.0039999999999996</v>
      </c>
      <c r="Z36" s="13">
        <v>210.81851067789199</v>
      </c>
      <c r="AA36" s="13">
        <v>2.8678172612234001E-5</v>
      </c>
      <c r="AB36" s="14">
        <v>380.447</v>
      </c>
      <c r="AC36" s="14">
        <v>18.5266948279247</v>
      </c>
      <c r="AD36" s="14">
        <v>9.3680976497291702E-5</v>
      </c>
      <c r="AE36" s="13">
        <v>74.084999999999994</v>
      </c>
      <c r="AF36" s="13">
        <v>65.651825226083105</v>
      </c>
      <c r="AG36" s="13">
        <v>8.0366979951519799E-4</v>
      </c>
      <c r="AH36" s="3">
        <v>2689.2860000000001</v>
      </c>
      <c r="AI36" s="3">
        <v>13.6107612432381</v>
      </c>
      <c r="AJ36" s="6" t="e">
        <f t="shared" si="1"/>
        <v>#DIV/0!</v>
      </c>
      <c r="AK36" s="3">
        <v>0.186776757881253</v>
      </c>
      <c r="AL36" s="6">
        <v>1159.3699999999999</v>
      </c>
      <c r="AM36" s="6">
        <v>13.834392441391101</v>
      </c>
      <c r="AN36" s="6" t="e">
        <f t="shared" si="2"/>
        <v>#DIV/0!</v>
      </c>
      <c r="AO36" s="6">
        <v>0.111375972494876</v>
      </c>
      <c r="AP36" s="3">
        <v>164.18799999999999</v>
      </c>
      <c r="AQ36" s="3">
        <v>36.268137093599897</v>
      </c>
      <c r="AR36" s="6" t="e">
        <f t="shared" si="3"/>
        <v>#DIV/0!</v>
      </c>
      <c r="AS36" s="3">
        <v>2.3886049583239199E-2</v>
      </c>
      <c r="AT36" s="6">
        <v>14.013999999999999</v>
      </c>
      <c r="AU36" s="6">
        <v>76.783407126652804</v>
      </c>
      <c r="AV36" s="6" t="e">
        <f t="shared" si="4"/>
        <v>#DIV/0!</v>
      </c>
      <c r="AW36" s="6">
        <v>1.44036590186259E-2</v>
      </c>
      <c r="AX36" s="3">
        <v>293.339</v>
      </c>
      <c r="AY36" s="3">
        <v>29.972755137408299</v>
      </c>
      <c r="AZ36" s="6" t="e">
        <f t="shared" si="5"/>
        <v>#DIV/0!</v>
      </c>
      <c r="BA36" s="3">
        <v>2.5228554201913601E-2</v>
      </c>
      <c r="BB36" s="6">
        <v>29.033000000000001</v>
      </c>
      <c r="BC36" s="6">
        <v>47.260996826625103</v>
      </c>
      <c r="BD36" s="6" t="e">
        <f t="shared" si="6"/>
        <v>#DIV/0!</v>
      </c>
      <c r="BE36" s="6">
        <v>1.7808351408353001E-2</v>
      </c>
    </row>
    <row r="37" spans="1:67" x14ac:dyDescent="0.25">
      <c r="A37" s="1" t="s">
        <v>17</v>
      </c>
      <c r="B37" s="5">
        <v>43658.584907407399</v>
      </c>
      <c r="C37" s="3" t="s">
        <v>68</v>
      </c>
      <c r="D37" s="1" t="s">
        <v>17</v>
      </c>
      <c r="E37" s="4" t="s">
        <v>13</v>
      </c>
      <c r="F37" s="1" t="b">
        <v>0</v>
      </c>
      <c r="G37" s="6">
        <v>955819.84499999997</v>
      </c>
      <c r="H37" s="6">
        <v>0.99312667945981103</v>
      </c>
      <c r="I37" s="6">
        <v>3.31454448532042</v>
      </c>
      <c r="J37" s="3">
        <v>26829.385999999999</v>
      </c>
      <c r="K37" s="3">
        <v>2.2659631831004501</v>
      </c>
      <c r="L37" s="3">
        <v>0.39322914112957502</v>
      </c>
      <c r="M37" s="13">
        <v>9686.6319999999996</v>
      </c>
      <c r="N37" s="13">
        <v>2.7311486820533402</v>
      </c>
      <c r="O37" s="13">
        <v>0.34010547723206602</v>
      </c>
      <c r="P37" s="14">
        <v>439.505</v>
      </c>
      <c r="Q37" s="14">
        <v>12.405296922205</v>
      </c>
      <c r="R37" s="14" t="s">
        <v>16</v>
      </c>
      <c r="S37" s="13">
        <v>206.23400000000001</v>
      </c>
      <c r="T37" s="13">
        <v>33.256248851260601</v>
      </c>
      <c r="U37" s="13" t="s">
        <v>16</v>
      </c>
      <c r="V37" s="14">
        <v>336.38799999999998</v>
      </c>
      <c r="W37" s="14">
        <v>19.801604319197299</v>
      </c>
      <c r="X37" s="14">
        <v>2.3548438140987599E-3</v>
      </c>
      <c r="Y37" s="13">
        <v>10.01</v>
      </c>
      <c r="Z37" s="13">
        <v>115.47005383792499</v>
      </c>
      <c r="AA37" s="13">
        <v>2.0074720828563801E-4</v>
      </c>
      <c r="AB37" s="14">
        <v>388.45299999999997</v>
      </c>
      <c r="AC37" s="14">
        <v>18.893506912326899</v>
      </c>
      <c r="AD37" s="14">
        <v>1.87303482780817E-4</v>
      </c>
      <c r="AE37" s="13">
        <v>36.04</v>
      </c>
      <c r="AF37" s="13">
        <v>80.941077204945501</v>
      </c>
      <c r="AG37" s="13">
        <v>3.2648497668951397E-4</v>
      </c>
      <c r="AH37" s="3">
        <v>707.822</v>
      </c>
      <c r="AI37" s="3">
        <v>17.979106169398602</v>
      </c>
      <c r="AJ37" s="6" t="e">
        <f t="shared" si="1"/>
        <v>#DIV/0!</v>
      </c>
      <c r="AK37" s="3">
        <v>4.9159776355889299E-2</v>
      </c>
      <c r="AL37" s="6">
        <v>509.589</v>
      </c>
      <c r="AM37" s="6">
        <v>19.895773277280998</v>
      </c>
      <c r="AN37" s="6" t="e">
        <f t="shared" si="2"/>
        <v>#DIV/0!</v>
      </c>
      <c r="AO37" s="6">
        <v>4.8954147897298697E-2</v>
      </c>
      <c r="AP37" s="3">
        <v>55.063000000000002</v>
      </c>
      <c r="AQ37" s="3">
        <v>53.011334250943399</v>
      </c>
      <c r="AR37" s="6" t="e">
        <f t="shared" si="3"/>
        <v>#DIV/0!</v>
      </c>
      <c r="AS37" s="3">
        <v>8.0105583124339304E-3</v>
      </c>
      <c r="AT37" s="6">
        <v>4.0039999999999996</v>
      </c>
      <c r="AU37" s="6">
        <v>174.80147469502501</v>
      </c>
      <c r="AV37" s="6" t="e">
        <f t="shared" si="4"/>
        <v>#DIV/0!</v>
      </c>
      <c r="AW37" s="6">
        <v>4.1153311481788302E-3</v>
      </c>
      <c r="AX37" s="3">
        <v>85.099000000000004</v>
      </c>
      <c r="AY37" s="3">
        <v>56.900410439272797</v>
      </c>
      <c r="AZ37" s="6" t="e">
        <f t="shared" si="5"/>
        <v>#DIV/0!</v>
      </c>
      <c r="BA37" s="3">
        <v>7.3189202050482497E-3</v>
      </c>
      <c r="BB37" s="6">
        <v>18.02</v>
      </c>
      <c r="BC37" s="6">
        <v>81.994262684324994</v>
      </c>
      <c r="BD37" s="6" t="e">
        <f t="shared" si="6"/>
        <v>#DIV/0!</v>
      </c>
      <c r="BE37" s="6">
        <v>1.1053163378862699E-2</v>
      </c>
    </row>
    <row r="38" spans="1:67" x14ac:dyDescent="0.25">
      <c r="A38" s="1" t="s">
        <v>35</v>
      </c>
      <c r="B38" s="5">
        <v>43658.5882291667</v>
      </c>
      <c r="C38" s="3" t="s">
        <v>68</v>
      </c>
      <c r="D38" s="1" t="s">
        <v>35</v>
      </c>
      <c r="E38" s="4" t="s">
        <v>13</v>
      </c>
      <c r="F38" s="1" t="b">
        <v>0</v>
      </c>
      <c r="G38" s="6">
        <v>865385.00100000005</v>
      </c>
      <c r="H38" s="6">
        <v>0.905592380117755</v>
      </c>
      <c r="I38" s="6" t="s">
        <v>16</v>
      </c>
      <c r="J38" s="3">
        <v>10877.691000000001</v>
      </c>
      <c r="K38" s="3">
        <v>2.9174723647562</v>
      </c>
      <c r="L38" s="3" t="s">
        <v>16</v>
      </c>
      <c r="M38" s="13">
        <v>4155.2039999999997</v>
      </c>
      <c r="N38" s="13">
        <v>6.5094921865830297</v>
      </c>
      <c r="O38" s="13" t="s">
        <v>16</v>
      </c>
      <c r="P38" s="14">
        <v>2414.904</v>
      </c>
      <c r="Q38" s="14">
        <v>4.9326725219129104</v>
      </c>
      <c r="R38" s="14">
        <v>6.5689045827409698E-2</v>
      </c>
      <c r="S38" s="13">
        <v>838.98199999999997</v>
      </c>
      <c r="T38" s="13">
        <v>10.1695335440312</v>
      </c>
      <c r="U38" s="13">
        <v>3.5496130062139003E-2</v>
      </c>
      <c r="V38" s="14">
        <v>7928.9830000000002</v>
      </c>
      <c r="W38" s="14">
        <v>5.7908585408563704</v>
      </c>
      <c r="X38" s="14">
        <v>6.2082969022744301E-2</v>
      </c>
      <c r="Y38" s="13">
        <v>2582.1610000000001</v>
      </c>
      <c r="Z38" s="13">
        <v>7.8640538338329602</v>
      </c>
      <c r="AA38" s="13">
        <v>7.3891646671552805E-2</v>
      </c>
      <c r="AB38" s="14">
        <v>621.73</v>
      </c>
      <c r="AC38" s="14">
        <v>18.447040556863701</v>
      </c>
      <c r="AD38" s="14">
        <v>2.9152546941600202E-3</v>
      </c>
      <c r="AE38" s="13">
        <v>19954.911</v>
      </c>
      <c r="AF38" s="13">
        <v>2.89668604716752</v>
      </c>
      <c r="AG38" s="13">
        <v>0.25016175712868499</v>
      </c>
      <c r="AH38" s="3">
        <v>1532775.3589999999</v>
      </c>
      <c r="AI38" s="3">
        <v>0.92766738314810504</v>
      </c>
      <c r="AJ38" s="6">
        <f t="shared" si="1"/>
        <v>108.62662621175949</v>
      </c>
      <c r="AK38" s="3">
        <v>106.454580180127</v>
      </c>
      <c r="AL38" s="6">
        <v>1019183.686</v>
      </c>
      <c r="AM38" s="6">
        <v>0.99529671630959604</v>
      </c>
      <c r="AN38" s="6">
        <f t="shared" si="2"/>
        <v>99.906525088350008</v>
      </c>
      <c r="AO38" s="6">
        <v>97.908842025550101</v>
      </c>
      <c r="AP38" s="3">
        <v>692907.20600000001</v>
      </c>
      <c r="AQ38" s="3">
        <v>0.86735730140730904</v>
      </c>
      <c r="AR38" s="6">
        <f t="shared" si="3"/>
        <v>102.86080865626602</v>
      </c>
      <c r="AS38" s="3">
        <v>100.804053153091</v>
      </c>
      <c r="AT38" s="6">
        <v>97363.813999999998</v>
      </c>
      <c r="AU38" s="6">
        <v>1.5035362674102399</v>
      </c>
      <c r="AV38" s="6">
        <f t="shared" si="4"/>
        <v>102.11281202227538</v>
      </c>
      <c r="AW38" s="6">
        <v>100.07101310182099</v>
      </c>
      <c r="AX38" s="3">
        <v>1170665.919</v>
      </c>
      <c r="AY38" s="3">
        <v>0.55313904775020395</v>
      </c>
      <c r="AZ38" s="6">
        <f t="shared" si="5"/>
        <v>102.7371396785084</v>
      </c>
      <c r="BA38" s="3">
        <v>100.682857001028</v>
      </c>
      <c r="BB38" s="6">
        <v>161234.48800000001</v>
      </c>
      <c r="BC38" s="6">
        <v>1.189566674463</v>
      </c>
      <c r="BD38" s="6">
        <f t="shared" si="6"/>
        <v>100.91638507222234</v>
      </c>
      <c r="BE38" s="6">
        <v>98.898509332479605</v>
      </c>
      <c r="BG38">
        <f t="shared" si="7"/>
        <v>101.70673410352444</v>
      </c>
      <c r="BI38">
        <v>9.9080750811911535</v>
      </c>
      <c r="BK38">
        <f>BI38/$BI$5</f>
        <v>0.98000447857601569</v>
      </c>
      <c r="BM38">
        <f t="shared" si="9"/>
        <v>103.7819074575131</v>
      </c>
      <c r="BO38">
        <f t="shared" si="10"/>
        <v>1.037819074575131</v>
      </c>
    </row>
    <row r="39" spans="1:67" x14ac:dyDescent="0.25">
      <c r="A39" s="1" t="s">
        <v>17</v>
      </c>
      <c r="B39" s="5">
        <v>43658.591620370396</v>
      </c>
      <c r="C39" s="3" t="s">
        <v>68</v>
      </c>
      <c r="D39" s="1" t="s">
        <v>17</v>
      </c>
      <c r="E39" s="4" t="s">
        <v>13</v>
      </c>
      <c r="F39" s="1" t="b">
        <v>0</v>
      </c>
      <c r="G39" s="6">
        <v>978358.28099999996</v>
      </c>
      <c r="H39" s="6">
        <v>1.0986496829311601</v>
      </c>
      <c r="I39" s="6">
        <v>4.2352368145948001</v>
      </c>
      <c r="J39" s="3">
        <v>27493.946</v>
      </c>
      <c r="K39" s="3">
        <v>4.6614221724612497</v>
      </c>
      <c r="L39" s="3">
        <v>0.41136025984847502</v>
      </c>
      <c r="M39" s="13">
        <v>9674.6710000000003</v>
      </c>
      <c r="N39" s="13">
        <v>6.5576246667972899</v>
      </c>
      <c r="O39" s="13">
        <v>0.33931571049016801</v>
      </c>
      <c r="P39" s="14">
        <v>443.50900000000001</v>
      </c>
      <c r="Q39" s="14">
        <v>14.631682634030501</v>
      </c>
      <c r="R39" s="14" t="s">
        <v>16</v>
      </c>
      <c r="S39" s="13">
        <v>246.28399999999999</v>
      </c>
      <c r="T39" s="13">
        <v>25.365843007059802</v>
      </c>
      <c r="U39" s="13" t="s">
        <v>16</v>
      </c>
      <c r="V39" s="14">
        <v>342.47399999999999</v>
      </c>
      <c r="W39" s="14">
        <v>34.669050391886202</v>
      </c>
      <c r="X39" s="14">
        <v>2.4027201159454699E-3</v>
      </c>
      <c r="Y39" s="13">
        <v>6.0060000000000002</v>
      </c>
      <c r="Z39" s="13">
        <v>179.16128329552299</v>
      </c>
      <c r="AA39" s="13">
        <v>8.6034517836702104E-5</v>
      </c>
      <c r="AB39" s="14">
        <v>330.38299999999998</v>
      </c>
      <c r="AC39" s="14">
        <v>18.8438450482628</v>
      </c>
      <c r="AD39" s="14" t="s">
        <v>16</v>
      </c>
      <c r="AE39" s="13">
        <v>31.035</v>
      </c>
      <c r="AF39" s="13">
        <v>55.775523521054303</v>
      </c>
      <c r="AG39" s="13">
        <v>2.6370905243553702E-4</v>
      </c>
      <c r="AH39" s="3">
        <v>969.13499999999999</v>
      </c>
      <c r="AI39" s="3">
        <v>14.770222104903301</v>
      </c>
      <c r="AJ39" s="6" t="e">
        <f t="shared" si="1"/>
        <v>#DIV/0!</v>
      </c>
      <c r="AK39" s="3">
        <v>6.7308532171456603E-2</v>
      </c>
      <c r="AL39" s="6">
        <v>515.596</v>
      </c>
      <c r="AM39" s="6">
        <v>23.5207679831964</v>
      </c>
      <c r="AN39" s="6" t="e">
        <f t="shared" si="2"/>
        <v>#DIV/0!</v>
      </c>
      <c r="AO39" s="6">
        <v>4.9531216017723402E-2</v>
      </c>
      <c r="AP39" s="3">
        <v>126.145</v>
      </c>
      <c r="AQ39" s="3">
        <v>39.9826659221754</v>
      </c>
      <c r="AR39" s="6" t="e">
        <f t="shared" si="3"/>
        <v>#DIV/0!</v>
      </c>
      <c r="AS39" s="3">
        <v>1.8351558729491301E-2</v>
      </c>
      <c r="AT39" s="6">
        <v>9.01</v>
      </c>
      <c r="AU39" s="6">
        <v>142.978727190538</v>
      </c>
      <c r="AV39" s="6" t="e">
        <f t="shared" si="4"/>
        <v>#DIV/0!</v>
      </c>
      <c r="AW39" s="6">
        <v>9.2605228883844305E-3</v>
      </c>
      <c r="AX39" s="3">
        <v>228.26499999999999</v>
      </c>
      <c r="AY39" s="3">
        <v>35.381103342400401</v>
      </c>
      <c r="AZ39" s="6" t="e">
        <f t="shared" si="5"/>
        <v>#DIV/0!</v>
      </c>
      <c r="BA39" s="3">
        <v>1.96318795826665E-2</v>
      </c>
      <c r="BB39" s="6">
        <v>24.027999999999999</v>
      </c>
      <c r="BC39" s="6">
        <v>92.548367506305496</v>
      </c>
      <c r="BD39" s="6" t="e">
        <f t="shared" si="6"/>
        <v>#DIV/0!</v>
      </c>
      <c r="BE39" s="6">
        <v>1.47383690159442E-2</v>
      </c>
    </row>
    <row r="40" spans="1:67" x14ac:dyDescent="0.25">
      <c r="A40" s="1" t="s">
        <v>52</v>
      </c>
      <c r="B40" s="5">
        <v>43658.594942129603</v>
      </c>
      <c r="C40" s="3" t="s">
        <v>68</v>
      </c>
      <c r="D40" s="1" t="s">
        <v>52</v>
      </c>
      <c r="E40" s="4" t="s">
        <v>13</v>
      </c>
      <c r="F40" s="1" t="b">
        <v>0</v>
      </c>
      <c r="G40" s="6">
        <v>900019.28599999996</v>
      </c>
      <c r="H40" s="6">
        <v>0.81291772800536699</v>
      </c>
      <c r="I40" s="6">
        <v>1.03509853616392</v>
      </c>
      <c r="J40" s="3">
        <v>35351.815999999999</v>
      </c>
      <c r="K40" s="3">
        <v>2.2658478865214802</v>
      </c>
      <c r="L40" s="3">
        <v>0.62574567854307594</v>
      </c>
      <c r="M40" s="13">
        <v>12576.727999999999</v>
      </c>
      <c r="N40" s="13">
        <v>2.7904458891923101</v>
      </c>
      <c r="O40" s="13">
        <v>0.53093414554501395</v>
      </c>
      <c r="P40" s="14">
        <v>7666.3419999999996</v>
      </c>
      <c r="Q40" s="14">
        <v>3.0320424550568101</v>
      </c>
      <c r="R40" s="14">
        <v>0.24085087331805399</v>
      </c>
      <c r="S40" s="13">
        <v>2205.652</v>
      </c>
      <c r="T40" s="13">
        <v>11.1009995220722</v>
      </c>
      <c r="U40" s="13">
        <v>0.21561797523127799</v>
      </c>
      <c r="V40" s="14">
        <v>30803.46</v>
      </c>
      <c r="W40" s="14">
        <v>2.7295838557962901</v>
      </c>
      <c r="X40" s="14">
        <v>0.242027984704245</v>
      </c>
      <c r="Y40" s="13">
        <v>8609.1380000000008</v>
      </c>
      <c r="Z40" s="13">
        <v>4.5260129084506104</v>
      </c>
      <c r="AA40" s="13">
        <v>0.24656166339079799</v>
      </c>
      <c r="AB40" s="14">
        <v>1088.2919999999999</v>
      </c>
      <c r="AC40" s="14">
        <v>12.027564863298</v>
      </c>
      <c r="AD40" s="14">
        <v>8.3712506692604494E-3</v>
      </c>
      <c r="AE40" s="13">
        <v>82498.540999999997</v>
      </c>
      <c r="AF40" s="13">
        <v>1.0454780357850799</v>
      </c>
      <c r="AG40" s="13">
        <v>1.03462413064492</v>
      </c>
      <c r="AH40" s="3">
        <v>1533894.1950000001</v>
      </c>
      <c r="AI40" s="3">
        <v>0.68504918732633502</v>
      </c>
      <c r="AJ40" s="6">
        <f t="shared" si="1"/>
        <v>108.53929878665971</v>
      </c>
      <c r="AK40" s="3">
        <v>106.53228577212499</v>
      </c>
      <c r="AL40" s="6">
        <v>1026450.1189999999</v>
      </c>
      <c r="AM40" s="6">
        <v>0.80859928402525605</v>
      </c>
      <c r="AN40" s="6">
        <f t="shared" si="2"/>
        <v>100.46460159849457</v>
      </c>
      <c r="AO40" s="6">
        <v>98.606898764937696</v>
      </c>
      <c r="AP40" s="3">
        <v>684520.97100000002</v>
      </c>
      <c r="AQ40" s="3">
        <v>0.79746231673996004</v>
      </c>
      <c r="AR40" s="6">
        <f t="shared" si="3"/>
        <v>101.46013612055762</v>
      </c>
      <c r="AS40" s="3">
        <v>99.584024740377302</v>
      </c>
      <c r="AT40" s="6">
        <v>95973.805999999997</v>
      </c>
      <c r="AU40" s="6">
        <v>1.32726467821017</v>
      </c>
      <c r="AV40" s="6">
        <f t="shared" si="4"/>
        <v>100.50072678292975</v>
      </c>
      <c r="AW40" s="6">
        <v>98.6423559543137</v>
      </c>
      <c r="AX40" s="3">
        <v>1156953.577</v>
      </c>
      <c r="AY40" s="3">
        <v>0.67144407878282897</v>
      </c>
      <c r="AZ40" s="6">
        <f t="shared" si="5"/>
        <v>101.37812503915686</v>
      </c>
      <c r="BA40" s="3">
        <v>99.503530135584896</v>
      </c>
      <c r="BB40" s="6">
        <v>160323.946</v>
      </c>
      <c r="BC40" s="6">
        <v>0.89478599194127995</v>
      </c>
      <c r="BD40" s="6">
        <f t="shared" si="6"/>
        <v>100.19267282854163</v>
      </c>
      <c r="BE40" s="6">
        <v>98.339998262040297</v>
      </c>
      <c r="BG40">
        <f t="shared" si="7"/>
        <v>100.79925247393608</v>
      </c>
      <c r="BI40">
        <v>9.923284949500534</v>
      </c>
      <c r="BK40">
        <f t="shared" ref="BK40:BK42" si="11">BI40/$BI$5</f>
        <v>0.98150888169565298</v>
      </c>
      <c r="BM40">
        <f t="shared" si="9"/>
        <v>102.69825811437944</v>
      </c>
      <c r="BO40">
        <f t="shared" si="10"/>
        <v>1.0269825811437945</v>
      </c>
    </row>
    <row r="41" spans="1:67" x14ac:dyDescent="0.25">
      <c r="A41" s="1" t="s">
        <v>17</v>
      </c>
      <c r="B41" s="5">
        <v>43658.598321759302</v>
      </c>
      <c r="C41" s="3" t="s">
        <v>68</v>
      </c>
      <c r="D41" s="1" t="s">
        <v>17</v>
      </c>
      <c r="E41" s="4" t="s">
        <v>13</v>
      </c>
      <c r="F41" s="1" t="b">
        <v>0</v>
      </c>
      <c r="G41" s="6">
        <v>973531.16700000002</v>
      </c>
      <c r="H41" s="6">
        <v>1.13256843194535</v>
      </c>
      <c r="I41" s="6">
        <v>4.0380498033783603</v>
      </c>
      <c r="J41" s="3">
        <v>27235.257000000001</v>
      </c>
      <c r="K41" s="3">
        <v>2.2308135373082298</v>
      </c>
      <c r="L41" s="3">
        <v>0.40430247579545697</v>
      </c>
      <c r="M41" s="13">
        <v>9593.4560000000001</v>
      </c>
      <c r="N41" s="13">
        <v>4.2098100745657296</v>
      </c>
      <c r="O41" s="13">
        <v>0.33395320685809599</v>
      </c>
      <c r="P41" s="14">
        <v>443.512</v>
      </c>
      <c r="Q41" s="14">
        <v>14.359078471338099</v>
      </c>
      <c r="R41" s="14" t="s">
        <v>16</v>
      </c>
      <c r="S41" s="13">
        <v>211.24199999999999</v>
      </c>
      <c r="T41" s="13">
        <v>30.831434766158999</v>
      </c>
      <c r="U41" s="13" t="s">
        <v>16</v>
      </c>
      <c r="V41" s="14">
        <v>274.31599999999997</v>
      </c>
      <c r="W41" s="14">
        <v>28.5414952504096</v>
      </c>
      <c r="X41" s="14">
        <v>1.8665464417312099E-3</v>
      </c>
      <c r="Y41" s="13">
        <v>14.015000000000001</v>
      </c>
      <c r="Z41" s="13">
        <v>126.896358472242</v>
      </c>
      <c r="AA41" s="13">
        <v>3.1548854825766398E-4</v>
      </c>
      <c r="AB41" s="14">
        <v>364.42099999999999</v>
      </c>
      <c r="AC41" s="14">
        <v>22.5136406789854</v>
      </c>
      <c r="AD41" s="14" t="s">
        <v>16</v>
      </c>
      <c r="AE41" s="13">
        <v>27.029</v>
      </c>
      <c r="AF41" s="13">
        <v>55.357970414485997</v>
      </c>
      <c r="AG41" s="13">
        <v>2.1346322774793799E-4</v>
      </c>
      <c r="AH41" s="3">
        <v>560.64700000000005</v>
      </c>
      <c r="AI41" s="3">
        <v>19.849690594468399</v>
      </c>
      <c r="AJ41" s="6" t="e">
        <f t="shared" si="1"/>
        <v>#DIV/0!</v>
      </c>
      <c r="AK41" s="3">
        <v>3.8938152720034501E-2</v>
      </c>
      <c r="AL41" s="6">
        <v>284.327</v>
      </c>
      <c r="AM41" s="6">
        <v>21.204304210262801</v>
      </c>
      <c r="AN41" s="6" t="e">
        <f t="shared" si="2"/>
        <v>#DIV/0!</v>
      </c>
      <c r="AO41" s="6">
        <v>2.73141414143462E-2</v>
      </c>
      <c r="AP41" s="3">
        <v>96.108000000000004</v>
      </c>
      <c r="AQ41" s="3">
        <v>40.2565169311696</v>
      </c>
      <c r="AR41" s="6" t="e">
        <f t="shared" si="3"/>
        <v>#DIV/0!</v>
      </c>
      <c r="AS41" s="3">
        <v>1.3981779748495401E-2</v>
      </c>
      <c r="AT41" s="6">
        <v>15.016</v>
      </c>
      <c r="AU41" s="6">
        <v>118.645014431216</v>
      </c>
      <c r="AV41" s="6" t="e">
        <f t="shared" si="4"/>
        <v>#DIV/0!</v>
      </c>
      <c r="AW41" s="6">
        <v>1.54335196106527E-2</v>
      </c>
      <c r="AX41" s="3">
        <v>223.26300000000001</v>
      </c>
      <c r="AY41" s="3">
        <v>31.144037097444901</v>
      </c>
      <c r="AZ41" s="6" t="e">
        <f t="shared" si="5"/>
        <v>#DIV/0!</v>
      </c>
      <c r="BA41" s="3">
        <v>1.9201683706502898E-2</v>
      </c>
      <c r="BB41" s="6">
        <v>28.033999999999999</v>
      </c>
      <c r="BC41" s="6">
        <v>73.000833955035404</v>
      </c>
      <c r="BD41" s="6" t="e">
        <f t="shared" si="6"/>
        <v>#DIV/0!</v>
      </c>
      <c r="BE41" s="6">
        <v>1.7195581696062001E-2</v>
      </c>
    </row>
    <row r="42" spans="1:67" x14ac:dyDescent="0.25">
      <c r="A42" s="1" t="s">
        <v>2</v>
      </c>
      <c r="B42" s="5">
        <v>43658.601643518501</v>
      </c>
      <c r="C42" s="3" t="s">
        <v>68</v>
      </c>
      <c r="D42" s="1" t="s">
        <v>2</v>
      </c>
      <c r="E42" s="4" t="s">
        <v>13</v>
      </c>
      <c r="F42" s="1" t="b">
        <v>0</v>
      </c>
      <c r="G42" s="6">
        <v>897374.68099999998</v>
      </c>
      <c r="H42" s="6">
        <v>0.768364179202499</v>
      </c>
      <c r="I42" s="6">
        <v>0.92706674826786595</v>
      </c>
      <c r="J42" s="3">
        <v>21298.773000000001</v>
      </c>
      <c r="K42" s="3">
        <v>1.4471698277849401</v>
      </c>
      <c r="L42" s="3">
        <v>0.24233802386207001</v>
      </c>
      <c r="M42" s="13">
        <v>7824.1130000000003</v>
      </c>
      <c r="N42" s="13">
        <v>5.4594300824873301</v>
      </c>
      <c r="O42" s="13">
        <v>0.21712616426890999</v>
      </c>
      <c r="P42" s="14">
        <v>7506.0730000000003</v>
      </c>
      <c r="Q42" s="14">
        <v>4.9299101727564798</v>
      </c>
      <c r="R42" s="14">
        <v>0.23550509737438</v>
      </c>
      <c r="S42" s="13">
        <v>2274.7350000000001</v>
      </c>
      <c r="T42" s="13">
        <v>9.1510194377846101</v>
      </c>
      <c r="U42" s="13">
        <v>0.224722848704625</v>
      </c>
      <c r="V42" s="14">
        <v>29540.84</v>
      </c>
      <c r="W42" s="14">
        <v>1.4599694703009301</v>
      </c>
      <c r="X42" s="14">
        <v>0.232095422062495</v>
      </c>
      <c r="Y42" s="13">
        <v>8509.9339999999993</v>
      </c>
      <c r="Z42" s="13">
        <v>3.9024051324892901</v>
      </c>
      <c r="AA42" s="13">
        <v>0.243719516102263</v>
      </c>
      <c r="AB42" s="14">
        <v>14017.289000000001</v>
      </c>
      <c r="AC42" s="14">
        <v>2.0123099363747401</v>
      </c>
      <c r="AD42" s="14">
        <v>0.159563494345525</v>
      </c>
      <c r="AE42" s="13">
        <v>254946.636</v>
      </c>
      <c r="AF42" s="13">
        <v>0.71723023596954105</v>
      </c>
      <c r="AG42" s="13">
        <v>3.1975788857823</v>
      </c>
      <c r="AH42" s="3">
        <v>1565105.0290000001</v>
      </c>
      <c r="AI42" s="3">
        <v>1.07724213658498</v>
      </c>
      <c r="AJ42" s="6">
        <f t="shared" si="1"/>
        <v>109.75748585388362</v>
      </c>
      <c r="AK42" s="3">
        <v>108.699946030383</v>
      </c>
      <c r="AL42" s="6">
        <v>1045324.488</v>
      </c>
      <c r="AM42" s="6">
        <v>0.66589844912575202</v>
      </c>
      <c r="AN42" s="6">
        <f t="shared" si="2"/>
        <v>101.39706800705062</v>
      </c>
      <c r="AO42" s="6">
        <v>100.420082824041</v>
      </c>
      <c r="AP42" s="3">
        <v>701687.027</v>
      </c>
      <c r="AQ42" s="3">
        <v>0.709479412372235</v>
      </c>
      <c r="AR42" s="6">
        <f t="shared" si="3"/>
        <v>103.07448793578418</v>
      </c>
      <c r="AS42" s="3">
        <v>102.08134040756801</v>
      </c>
      <c r="AT42" s="6">
        <v>99094.497000000003</v>
      </c>
      <c r="AU42" s="6">
        <v>1.73416159165661</v>
      </c>
      <c r="AV42" s="6">
        <f t="shared" si="4"/>
        <v>102.84071275965556</v>
      </c>
      <c r="AW42" s="6">
        <v>101.849817711592</v>
      </c>
      <c r="AX42" s="3">
        <v>1188995.7109999999</v>
      </c>
      <c r="AY42" s="3">
        <v>0.424916349166156</v>
      </c>
      <c r="AZ42" s="6">
        <f t="shared" si="5"/>
        <v>103.25418556522938</v>
      </c>
      <c r="BA42" s="3">
        <v>102.25930660705301</v>
      </c>
      <c r="BB42" s="6">
        <v>164788.70699999999</v>
      </c>
      <c r="BC42" s="6">
        <v>1.0787777467894899</v>
      </c>
      <c r="BD42" s="6">
        <f t="shared" si="6"/>
        <v>102.06199913907039</v>
      </c>
      <c r="BE42" s="6">
        <v>101.078607184381</v>
      </c>
      <c r="BG42">
        <f t="shared" si="7"/>
        <v>102.52569068135804</v>
      </c>
      <c r="BI42">
        <v>10.012819946068035</v>
      </c>
      <c r="BK42">
        <f t="shared" si="11"/>
        <v>0.99036475903877164</v>
      </c>
      <c r="BM42">
        <f t="shared" si="9"/>
        <v>103.52316128541109</v>
      </c>
      <c r="BO42">
        <f t="shared" si="10"/>
        <v>1.035231612854111</v>
      </c>
    </row>
    <row r="43" spans="1:67" x14ac:dyDescent="0.25">
      <c r="A43" s="1" t="s">
        <v>17</v>
      </c>
      <c r="B43" s="5">
        <v>43658.605023148099</v>
      </c>
      <c r="C43" s="3" t="s">
        <v>68</v>
      </c>
      <c r="D43" s="1" t="s">
        <v>17</v>
      </c>
      <c r="E43" s="4" t="s">
        <v>13</v>
      </c>
      <c r="F43" s="1" t="b">
        <v>0</v>
      </c>
      <c r="G43" s="6">
        <v>964577.81099999999</v>
      </c>
      <c r="H43" s="6">
        <v>1.18570139188318</v>
      </c>
      <c r="I43" s="6">
        <v>3.6723063156553102</v>
      </c>
      <c r="J43" s="3">
        <v>26924.722000000002</v>
      </c>
      <c r="K43" s="3">
        <v>2.7293370866425799</v>
      </c>
      <c r="L43" s="3">
        <v>0.39583018292291899</v>
      </c>
      <c r="M43" s="13">
        <v>9701.6659999999993</v>
      </c>
      <c r="N43" s="13">
        <v>2.63770389774248</v>
      </c>
      <c r="O43" s="13">
        <v>0.34109814951679801</v>
      </c>
      <c r="P43" s="14">
        <v>396.45499999999998</v>
      </c>
      <c r="Q43" s="14">
        <v>29.309202825151001</v>
      </c>
      <c r="R43" s="14" t="s">
        <v>16</v>
      </c>
      <c r="S43" s="13">
        <v>237.274</v>
      </c>
      <c r="T43" s="13">
        <v>23.624174324272602</v>
      </c>
      <c r="U43" s="13" t="s">
        <v>16</v>
      </c>
      <c r="V43" s="14">
        <v>274.31700000000001</v>
      </c>
      <c r="W43" s="14">
        <v>16.430760570431701</v>
      </c>
      <c r="X43" s="14">
        <v>1.8665543083598399E-3</v>
      </c>
      <c r="Y43" s="13">
        <v>16.016999999999999</v>
      </c>
      <c r="Z43" s="13">
        <v>94.106373679654297</v>
      </c>
      <c r="AA43" s="13">
        <v>3.7284489348213197E-4</v>
      </c>
      <c r="AB43" s="14">
        <v>358.41899999999998</v>
      </c>
      <c r="AC43" s="14">
        <v>20.134888486279799</v>
      </c>
      <c r="AD43" s="14" t="s">
        <v>16</v>
      </c>
      <c r="AE43" s="13">
        <v>69.078999999999994</v>
      </c>
      <c r="AF43" s="13">
        <v>53.555769460630202</v>
      </c>
      <c r="AG43" s="13">
        <v>7.4088133261901196E-4</v>
      </c>
      <c r="AH43" s="3">
        <v>537.62400000000002</v>
      </c>
      <c r="AI43" s="3">
        <v>24.170359590003201</v>
      </c>
      <c r="AJ43" s="6" t="e">
        <f t="shared" si="1"/>
        <v>#DIV/0!</v>
      </c>
      <c r="AK43" s="3">
        <v>3.73391553293888E-2</v>
      </c>
      <c r="AL43" s="6">
        <v>291.33499999999998</v>
      </c>
      <c r="AM43" s="6">
        <v>21.880405344416001</v>
      </c>
      <c r="AN43" s="6" t="e">
        <f t="shared" si="2"/>
        <v>#DIV/0!</v>
      </c>
      <c r="AO43" s="6">
        <v>2.79873715438511E-2</v>
      </c>
      <c r="AP43" s="3">
        <v>124.145</v>
      </c>
      <c r="AQ43" s="3">
        <v>21.574046543923998</v>
      </c>
      <c r="AR43" s="6" t="e">
        <f t="shared" si="3"/>
        <v>#DIV/0!</v>
      </c>
      <c r="AS43" s="3">
        <v>1.8060598981114499E-2</v>
      </c>
      <c r="AT43" s="6">
        <v>7.0069999999999997</v>
      </c>
      <c r="AU43" s="6">
        <v>178.80936529065301</v>
      </c>
      <c r="AV43" s="6" t="e">
        <f t="shared" si="4"/>
        <v>#DIV/0!</v>
      </c>
      <c r="AW43" s="6">
        <v>7.2018295093129502E-3</v>
      </c>
      <c r="AX43" s="3">
        <v>230.26599999999999</v>
      </c>
      <c r="AY43" s="3">
        <v>27.2684604090927</v>
      </c>
      <c r="AZ43" s="6" t="e">
        <f t="shared" si="5"/>
        <v>#DIV/0!</v>
      </c>
      <c r="BA43" s="3">
        <v>1.9803975134086601E-2</v>
      </c>
      <c r="BB43" s="6">
        <v>12.012</v>
      </c>
      <c r="BC43" s="6">
        <v>102.43938285881001</v>
      </c>
      <c r="BD43" s="6" t="e">
        <f t="shared" si="6"/>
        <v>#DIV/0!</v>
      </c>
      <c r="BE43" s="6">
        <v>7.3679577417813096E-3</v>
      </c>
    </row>
    <row r="44" spans="1:67" x14ac:dyDescent="0.25">
      <c r="A44" s="1" t="s">
        <v>17</v>
      </c>
      <c r="B44" s="5">
        <v>43658.608333333301</v>
      </c>
      <c r="C44" s="3" t="s">
        <v>68</v>
      </c>
      <c r="D44" s="1" t="s">
        <v>17</v>
      </c>
      <c r="E44" s="4" t="s">
        <v>13</v>
      </c>
      <c r="F44" s="1" t="b">
        <v>0</v>
      </c>
      <c r="G44" s="6">
        <v>955822.85199999996</v>
      </c>
      <c r="H44" s="6">
        <v>0.71431291604993996</v>
      </c>
      <c r="I44" s="6">
        <v>3.31466732089934</v>
      </c>
      <c r="J44" s="3">
        <v>27096.018</v>
      </c>
      <c r="K44" s="3">
        <v>2.2261329397249598</v>
      </c>
      <c r="L44" s="3">
        <v>0.40050363319388499</v>
      </c>
      <c r="M44" s="13">
        <v>9899.9979999999996</v>
      </c>
      <c r="N44" s="13">
        <v>4.3264690670450898</v>
      </c>
      <c r="O44" s="13">
        <v>0.35419371154790202</v>
      </c>
      <c r="P44" s="14">
        <v>436.50700000000001</v>
      </c>
      <c r="Q44" s="14">
        <v>21.083473481849399</v>
      </c>
      <c r="R44" s="14" t="s">
        <v>16</v>
      </c>
      <c r="S44" s="13">
        <v>225.26</v>
      </c>
      <c r="T44" s="13">
        <v>36.1226389137273</v>
      </c>
      <c r="U44" s="13" t="s">
        <v>16</v>
      </c>
      <c r="V44" s="14">
        <v>272.31099999999998</v>
      </c>
      <c r="W44" s="14">
        <v>25.282558732009502</v>
      </c>
      <c r="X44" s="14">
        <v>1.85077385132657E-3</v>
      </c>
      <c r="Y44" s="13">
        <v>10.010999999999999</v>
      </c>
      <c r="Z44" s="13">
        <v>115.477746103222</v>
      </c>
      <c r="AA44" s="13">
        <v>2.0077585780872701E-4</v>
      </c>
      <c r="AB44" s="14">
        <v>318.36700000000002</v>
      </c>
      <c r="AC44" s="14">
        <v>24.973795023756601</v>
      </c>
      <c r="AD44" s="14" t="s">
        <v>16</v>
      </c>
      <c r="AE44" s="13">
        <v>22.024000000000001</v>
      </c>
      <c r="AF44" s="13">
        <v>79.605573602957307</v>
      </c>
      <c r="AG44" s="13">
        <v>1.5068730349396199E-4</v>
      </c>
      <c r="AH44" s="3">
        <v>192.221</v>
      </c>
      <c r="AI44" s="3">
        <v>30.350284671944301</v>
      </c>
      <c r="AJ44" s="6" t="e">
        <f t="shared" si="1"/>
        <v>#DIV/0!</v>
      </c>
      <c r="AK44" s="3">
        <v>1.3350166243639499E-2</v>
      </c>
      <c r="AL44" s="6">
        <v>129.149</v>
      </c>
      <c r="AM44" s="6">
        <v>31.105043924680899</v>
      </c>
      <c r="AN44" s="6" t="e">
        <f t="shared" si="2"/>
        <v>#DIV/0!</v>
      </c>
      <c r="AO44" s="6">
        <v>1.24068204902151E-2</v>
      </c>
      <c r="AP44" s="3">
        <v>48.055</v>
      </c>
      <c r="AQ44" s="3">
        <v>67.188170190953798</v>
      </c>
      <c r="AR44" s="6" t="e">
        <f t="shared" si="3"/>
        <v>#DIV/0!</v>
      </c>
      <c r="AS44" s="3">
        <v>6.9910353541218599E-3</v>
      </c>
      <c r="AT44" s="6">
        <v>3.0030000000000001</v>
      </c>
      <c r="AU44" s="6">
        <v>161.01529717988299</v>
      </c>
      <c r="AV44" s="6" t="e">
        <f t="shared" si="4"/>
        <v>#DIV/0!</v>
      </c>
      <c r="AW44" s="6">
        <v>3.08649836113412E-3</v>
      </c>
      <c r="AX44" s="3">
        <v>92.105999999999995</v>
      </c>
      <c r="AY44" s="3">
        <v>38.617448229107097</v>
      </c>
      <c r="AZ44" s="6" t="e">
        <f t="shared" si="5"/>
        <v>#DIV/0!</v>
      </c>
      <c r="BA44" s="3">
        <v>7.9215556517253302E-3</v>
      </c>
      <c r="BB44" s="6">
        <v>13.013</v>
      </c>
      <c r="BC44" s="6">
        <v>89.192446825261996</v>
      </c>
      <c r="BD44" s="6" t="e">
        <f t="shared" si="6"/>
        <v>#DIV/0!</v>
      </c>
      <c r="BE44" s="6">
        <v>7.9819542202630798E-3</v>
      </c>
    </row>
    <row r="45" spans="1:67" x14ac:dyDescent="0.25">
      <c r="A45" s="1" t="s">
        <v>17</v>
      </c>
      <c r="B45" s="5">
        <v>43658.611724536997</v>
      </c>
      <c r="C45" s="3" t="s">
        <v>68</v>
      </c>
      <c r="D45" s="1" t="s">
        <v>17</v>
      </c>
      <c r="E45" s="4" t="s">
        <v>13</v>
      </c>
      <c r="F45" s="1" t="b">
        <v>0</v>
      </c>
      <c r="G45" s="6">
        <v>956539.57900000003</v>
      </c>
      <c r="H45" s="6">
        <v>1.5775883430967399</v>
      </c>
      <c r="I45" s="6">
        <v>3.3439455304025998</v>
      </c>
      <c r="J45" s="3">
        <v>26819.407999999999</v>
      </c>
      <c r="K45" s="3">
        <v>2.4699840641002599</v>
      </c>
      <c r="L45" s="3">
        <v>0.39295691243302799</v>
      </c>
      <c r="M45" s="13">
        <v>9814.8590000000004</v>
      </c>
      <c r="N45" s="13">
        <v>4.7578306024921302</v>
      </c>
      <c r="O45" s="13">
        <v>0.348572112129925</v>
      </c>
      <c r="P45" s="14">
        <v>417.48399999999998</v>
      </c>
      <c r="Q45" s="14">
        <v>16.2273682055888</v>
      </c>
      <c r="R45" s="14" t="s">
        <v>16</v>
      </c>
      <c r="S45" s="13">
        <v>257.29399999999998</v>
      </c>
      <c r="T45" s="13">
        <v>22.618821841916802</v>
      </c>
      <c r="U45" s="13" t="s">
        <v>16</v>
      </c>
      <c r="V45" s="14">
        <v>217.25</v>
      </c>
      <c r="W45" s="14">
        <v>29.7912546075883</v>
      </c>
      <c r="X45" s="14">
        <v>1.41762941228916E-3</v>
      </c>
      <c r="Y45" s="13">
        <v>4.0039999999999996</v>
      </c>
      <c r="Z45" s="13">
        <v>174.80147469502501</v>
      </c>
      <c r="AA45" s="13">
        <v>2.8678172612234001E-5</v>
      </c>
      <c r="AB45" s="14">
        <v>378.43700000000001</v>
      </c>
      <c r="AC45" s="14">
        <v>25.154504900963001</v>
      </c>
      <c r="AD45" s="14">
        <v>7.0175950563006602E-5</v>
      </c>
      <c r="AE45" s="13">
        <v>21.024000000000001</v>
      </c>
      <c r="AF45" s="13">
        <v>88.241073376374104</v>
      </c>
      <c r="AG45" s="13">
        <v>1.3814466128537499E-4</v>
      </c>
      <c r="AH45" s="3">
        <v>168.19200000000001</v>
      </c>
      <c r="AI45" s="3">
        <v>39.265150367871101</v>
      </c>
      <c r="AJ45" s="6" t="e">
        <f t="shared" si="1"/>
        <v>#DIV/0!</v>
      </c>
      <c r="AK45" s="3">
        <v>1.1681299966446001E-2</v>
      </c>
      <c r="AL45" s="6">
        <v>158.18199999999999</v>
      </c>
      <c r="AM45" s="6">
        <v>30.835098689847399</v>
      </c>
      <c r="AN45" s="6" t="e">
        <f t="shared" si="2"/>
        <v>#DIV/0!</v>
      </c>
      <c r="AO45" s="6">
        <v>1.51959030173149E-2</v>
      </c>
      <c r="AP45" s="3">
        <v>21.021999999999998</v>
      </c>
      <c r="AQ45" s="3">
        <v>72.572508648613393</v>
      </c>
      <c r="AR45" s="6" t="e">
        <f t="shared" si="3"/>
        <v>#DIV/0!</v>
      </c>
      <c r="AS45" s="3">
        <v>3.0582779151878E-3</v>
      </c>
      <c r="AT45" s="6">
        <v>0</v>
      </c>
      <c r="AU45" s="6" t="s">
        <v>21</v>
      </c>
      <c r="AV45" s="6" t="e">
        <f t="shared" si="4"/>
        <v>#DIV/0!</v>
      </c>
      <c r="AW45" s="6">
        <v>0</v>
      </c>
      <c r="AX45" s="3">
        <v>51.06</v>
      </c>
      <c r="AY45" s="3">
        <v>39.7056382483593</v>
      </c>
      <c r="AZ45" s="6" t="e">
        <f t="shared" si="5"/>
        <v>#DIV/0!</v>
      </c>
      <c r="BA45" s="3">
        <v>4.3914037258929398E-3</v>
      </c>
      <c r="BB45" s="6">
        <v>4.0039999999999996</v>
      </c>
      <c r="BC45" s="6">
        <v>174.80147469502501</v>
      </c>
      <c r="BD45" s="6" t="e">
        <f t="shared" si="6"/>
        <v>#DIV/0!</v>
      </c>
      <c r="BE45" s="6">
        <v>2.4559859139271002E-3</v>
      </c>
    </row>
    <row r="46" spans="1:67" x14ac:dyDescent="0.25">
      <c r="A46" s="1" t="s">
        <v>3</v>
      </c>
      <c r="B46" s="5">
        <v>43658.615046296298</v>
      </c>
      <c r="C46" s="3" t="s">
        <v>68</v>
      </c>
      <c r="D46" s="1" t="s">
        <v>3</v>
      </c>
      <c r="E46" s="4" t="s">
        <v>13</v>
      </c>
      <c r="F46" s="1" t="b">
        <v>0</v>
      </c>
      <c r="G46" s="6">
        <v>952661.83700000006</v>
      </c>
      <c r="H46" s="6">
        <v>1.36183848434475</v>
      </c>
      <c r="I46" s="6">
        <v>3.18554024823018</v>
      </c>
      <c r="J46" s="3">
        <v>41199.588000000003</v>
      </c>
      <c r="K46" s="3">
        <v>1.2417986543450801</v>
      </c>
      <c r="L46" s="3">
        <v>0.78528981055984004</v>
      </c>
      <c r="M46" s="13">
        <v>14400.164000000001</v>
      </c>
      <c r="N46" s="13">
        <v>3.3193200550902602</v>
      </c>
      <c r="O46" s="13">
        <v>0.65133286712169902</v>
      </c>
      <c r="P46" s="14">
        <v>20048.098000000002</v>
      </c>
      <c r="Q46" s="14">
        <v>1.64542781969397</v>
      </c>
      <c r="R46" s="14">
        <v>0.65384461112915604</v>
      </c>
      <c r="S46" s="13">
        <v>5489.1009999999997</v>
      </c>
      <c r="T46" s="13">
        <v>3.7021294921271801</v>
      </c>
      <c r="U46" s="13">
        <v>0.64836391419149797</v>
      </c>
      <c r="V46" s="14">
        <v>75231.926000000007</v>
      </c>
      <c r="W46" s="14">
        <v>1.22787322834247</v>
      </c>
      <c r="X46" s="14">
        <v>0.59153022735989202</v>
      </c>
      <c r="Y46" s="13">
        <v>24373.837</v>
      </c>
      <c r="Z46" s="13">
        <v>1.9361851944769499</v>
      </c>
      <c r="AA46" s="13">
        <v>0.69821277138471705</v>
      </c>
      <c r="AB46" s="14">
        <v>1115.316</v>
      </c>
      <c r="AC46" s="14">
        <v>10.4362327991856</v>
      </c>
      <c r="AD46" s="14">
        <v>8.6872704806276804E-3</v>
      </c>
      <c r="AE46" s="13">
        <v>195848.27100000001</v>
      </c>
      <c r="AF46" s="13">
        <v>0.98390434754388401</v>
      </c>
      <c r="AG46" s="13">
        <v>2.4563292384748299</v>
      </c>
      <c r="AH46" s="3">
        <v>1523443.8929999999</v>
      </c>
      <c r="AI46" s="3">
        <v>1.17817199068705</v>
      </c>
      <c r="AJ46" s="6">
        <f t="shared" si="1"/>
        <v>108.50085589087328</v>
      </c>
      <c r="AK46" s="3">
        <v>105.80648958442301</v>
      </c>
      <c r="AL46" s="6">
        <v>1017085.108</v>
      </c>
      <c r="AM46" s="6">
        <v>0.77279785043963201</v>
      </c>
      <c r="AN46" s="6">
        <f t="shared" si="2"/>
        <v>100.19535876039892</v>
      </c>
      <c r="AO46" s="6">
        <v>97.707240150733298</v>
      </c>
      <c r="AP46" s="3">
        <v>684823.13899999997</v>
      </c>
      <c r="AQ46" s="3">
        <v>0.79766388053155601</v>
      </c>
      <c r="AR46" s="6">
        <f t="shared" si="3"/>
        <v>102.16501453091742</v>
      </c>
      <c r="AS46" s="3">
        <v>99.627984103000998</v>
      </c>
      <c r="AT46" s="6">
        <v>95858.076000000001</v>
      </c>
      <c r="AU46" s="6">
        <v>1.2964709346722201</v>
      </c>
      <c r="AV46" s="6">
        <f t="shared" si="4"/>
        <v>101.03231044105378</v>
      </c>
      <c r="AW46" s="6">
        <v>98.523408083739596</v>
      </c>
      <c r="AX46" s="3">
        <v>1157593.564</v>
      </c>
      <c r="AY46" s="3">
        <v>0.81164817401678302</v>
      </c>
      <c r="AZ46" s="6">
        <f t="shared" si="5"/>
        <v>102.09383492035194</v>
      </c>
      <c r="BA46" s="3">
        <v>99.558572072449806</v>
      </c>
      <c r="BB46" s="6">
        <v>161365.323</v>
      </c>
      <c r="BC46" s="6">
        <v>1.22063293007897</v>
      </c>
      <c r="BD46" s="6">
        <f t="shared" si="6"/>
        <v>101.49925925440566</v>
      </c>
      <c r="BE46" s="6">
        <v>98.978761309764494</v>
      </c>
      <c r="BG46">
        <f t="shared" si="7"/>
        <v>101.39715558142555</v>
      </c>
      <c r="BI46">
        <v>9.8591703415146164</v>
      </c>
      <c r="BK46">
        <f>BI46/$BI$5</f>
        <v>0.97516732670606454</v>
      </c>
      <c r="BM46">
        <f t="shared" si="9"/>
        <v>103.97923802874574</v>
      </c>
      <c r="BO46">
        <f t="shared" si="10"/>
        <v>1.0397923802874574</v>
      </c>
    </row>
    <row r="47" spans="1:67" x14ac:dyDescent="0.25">
      <c r="A47" s="1" t="s">
        <v>17</v>
      </c>
      <c r="B47" s="5">
        <v>43658.618437500001</v>
      </c>
      <c r="C47" s="3" t="s">
        <v>68</v>
      </c>
      <c r="D47" s="1" t="s">
        <v>17</v>
      </c>
      <c r="E47" s="4" t="s">
        <v>13</v>
      </c>
      <c r="F47" s="1" t="b">
        <v>0</v>
      </c>
      <c r="G47" s="6">
        <v>978455.09900000005</v>
      </c>
      <c r="H47" s="6">
        <v>1.43394181887495</v>
      </c>
      <c r="I47" s="6">
        <v>4.23919181794711</v>
      </c>
      <c r="J47" s="3">
        <v>26735.109</v>
      </c>
      <c r="K47" s="3">
        <v>2.63616010632331</v>
      </c>
      <c r="L47" s="3">
        <v>0.39065699191887598</v>
      </c>
      <c r="M47" s="13">
        <v>9828.9320000000007</v>
      </c>
      <c r="N47" s="13">
        <v>4.5576416546513796</v>
      </c>
      <c r="O47" s="13">
        <v>0.34950133103793701</v>
      </c>
      <c r="P47" s="14">
        <v>385.44400000000002</v>
      </c>
      <c r="Q47" s="14">
        <v>17.712912070518598</v>
      </c>
      <c r="R47" s="14" t="s">
        <v>16</v>
      </c>
      <c r="S47" s="13">
        <v>247.28299999999999</v>
      </c>
      <c r="T47" s="13">
        <v>20.998278616231602</v>
      </c>
      <c r="U47" s="13" t="s">
        <v>16</v>
      </c>
      <c r="V47" s="14">
        <v>253.29300000000001</v>
      </c>
      <c r="W47" s="14">
        <v>31.404352977185699</v>
      </c>
      <c r="X47" s="14">
        <v>1.70116630802707E-3</v>
      </c>
      <c r="Y47" s="13">
        <v>7.0069999999999997</v>
      </c>
      <c r="Z47" s="13">
        <v>96.421222530079007</v>
      </c>
      <c r="AA47" s="13">
        <v>1.14712690448936E-4</v>
      </c>
      <c r="AB47" s="14">
        <v>444.51799999999997</v>
      </c>
      <c r="AC47" s="14">
        <v>9.9143644053941795</v>
      </c>
      <c r="AD47" s="14">
        <v>8.4292998974882095E-4</v>
      </c>
      <c r="AE47" s="13">
        <v>30.033000000000001</v>
      </c>
      <c r="AF47" s="13">
        <v>54.441262068215103</v>
      </c>
      <c r="AG47" s="13">
        <v>2.5114132494253298E-4</v>
      </c>
      <c r="AH47" s="3">
        <v>273.315</v>
      </c>
      <c r="AI47" s="3">
        <v>28.429773952328201</v>
      </c>
      <c r="AJ47" s="6" t="e">
        <f t="shared" si="1"/>
        <v>#DIV/0!</v>
      </c>
      <c r="AK47" s="3">
        <v>1.89823208019953E-2</v>
      </c>
      <c r="AL47" s="6">
        <v>134.154</v>
      </c>
      <c r="AM47" s="6">
        <v>35.038862848892997</v>
      </c>
      <c r="AN47" s="6" t="e">
        <f t="shared" si="2"/>
        <v>#DIV/0!</v>
      </c>
      <c r="AO47" s="6">
        <v>1.2887630535616401E-2</v>
      </c>
      <c r="AP47" s="3">
        <v>68.078000000000003</v>
      </c>
      <c r="AQ47" s="3">
        <v>40.898195895880598</v>
      </c>
      <c r="AR47" s="6" t="e">
        <f t="shared" si="3"/>
        <v>#DIV/0!</v>
      </c>
      <c r="AS47" s="3">
        <v>9.90397887499549E-3</v>
      </c>
      <c r="AT47" s="6">
        <v>8.0090000000000003</v>
      </c>
      <c r="AU47" s="6">
        <v>164.583320325096</v>
      </c>
      <c r="AV47" s="6" t="e">
        <f t="shared" si="4"/>
        <v>#DIV/0!</v>
      </c>
      <c r="AW47" s="6">
        <v>8.2316901013397194E-3</v>
      </c>
      <c r="AX47" s="3">
        <v>122.14100000000001</v>
      </c>
      <c r="AY47" s="3">
        <v>46.011778377968298</v>
      </c>
      <c r="AZ47" s="6" t="e">
        <f t="shared" si="5"/>
        <v>#DIV/0!</v>
      </c>
      <c r="BA47" s="3">
        <v>1.0504709018493701E-2</v>
      </c>
      <c r="BB47" s="6">
        <v>13.015000000000001</v>
      </c>
      <c r="BC47" s="6">
        <v>120.550991910061</v>
      </c>
      <c r="BD47" s="6" t="e">
        <f t="shared" si="6"/>
        <v>#DIV/0!</v>
      </c>
      <c r="BE47" s="6">
        <v>7.9831809864538607E-3</v>
      </c>
    </row>
    <row r="48" spans="1:67" x14ac:dyDescent="0.25">
      <c r="A48" s="1" t="s">
        <v>9</v>
      </c>
      <c r="B48" s="5">
        <v>43658.621759259302</v>
      </c>
      <c r="C48" s="3" t="s">
        <v>68</v>
      </c>
      <c r="D48" s="1" t="s">
        <v>9</v>
      </c>
      <c r="E48" s="4" t="s">
        <v>13</v>
      </c>
      <c r="F48" s="1" t="b">
        <v>0</v>
      </c>
      <c r="G48" s="6">
        <v>1059419.317</v>
      </c>
      <c r="H48" s="6">
        <v>1.48804196610186</v>
      </c>
      <c r="I48" s="6">
        <v>7.5465701319658596</v>
      </c>
      <c r="J48" s="3">
        <v>116239.58</v>
      </c>
      <c r="K48" s="3">
        <v>1.6976277246309299</v>
      </c>
      <c r="L48" s="3">
        <v>2.8325978092617201</v>
      </c>
      <c r="M48" s="13">
        <v>41232.542000000001</v>
      </c>
      <c r="N48" s="13">
        <v>0.89664545350585301</v>
      </c>
      <c r="O48" s="13">
        <v>2.42303420901818</v>
      </c>
      <c r="P48" s="14">
        <v>72523.02</v>
      </c>
      <c r="Q48" s="14">
        <v>2.4503027694945301</v>
      </c>
      <c r="R48" s="14">
        <v>2.4041467635965499</v>
      </c>
      <c r="S48" s="13">
        <v>18713.002</v>
      </c>
      <c r="T48" s="13">
        <v>4.1208313912645798</v>
      </c>
      <c r="U48" s="13">
        <v>2.39122316218408</v>
      </c>
      <c r="V48" s="14">
        <v>300959.57299999997</v>
      </c>
      <c r="W48" s="14">
        <v>1.2385914464547301</v>
      </c>
      <c r="X48" s="14">
        <v>2.3672457980006198</v>
      </c>
      <c r="Y48" s="13">
        <v>86755.558000000005</v>
      </c>
      <c r="Z48" s="13">
        <v>1.7685568697087499</v>
      </c>
      <c r="AA48" s="13">
        <v>2.4854193275148102</v>
      </c>
      <c r="AB48" s="14">
        <v>6423.6850000000004</v>
      </c>
      <c r="AC48" s="14">
        <v>4.5769063680867301</v>
      </c>
      <c r="AD48" s="14">
        <v>7.0763564517321395E-2</v>
      </c>
      <c r="AE48" s="13">
        <v>802004.35800000001</v>
      </c>
      <c r="AF48" s="13">
        <v>0.78630607454259205</v>
      </c>
      <c r="AG48" s="13">
        <v>10.059128160272801</v>
      </c>
      <c r="AH48" s="3">
        <v>1554549.7490000001</v>
      </c>
      <c r="AI48" s="3">
        <v>1.0153105282231001</v>
      </c>
      <c r="AJ48" s="6">
        <f t="shared" si="1"/>
        <v>109.49469313620597</v>
      </c>
      <c r="AK48" s="3">
        <v>107.966858892411</v>
      </c>
      <c r="AL48" s="6">
        <v>1036259.777</v>
      </c>
      <c r="AM48" s="6">
        <v>1.1188642575044101</v>
      </c>
      <c r="AN48" s="6">
        <f t="shared" si="2"/>
        <v>100.95799016812876</v>
      </c>
      <c r="AO48" s="6">
        <v>99.549272812560204</v>
      </c>
      <c r="AP48" s="3">
        <v>691122.22</v>
      </c>
      <c r="AQ48" s="3">
        <v>0.87361111832440297</v>
      </c>
      <c r="AR48" s="6">
        <f t="shared" si="3"/>
        <v>101.96717259737575</v>
      </c>
      <c r="AS48" s="3">
        <v>100.54437361438301</v>
      </c>
      <c r="AT48" s="6">
        <v>97595.672999999995</v>
      </c>
      <c r="AU48" s="6">
        <v>1.8054269846659901</v>
      </c>
      <c r="AV48" s="6">
        <f t="shared" si="4"/>
        <v>101.72879167181044</v>
      </c>
      <c r="AW48" s="6">
        <v>100.309318937157</v>
      </c>
      <c r="AX48" s="3">
        <v>1174721.665</v>
      </c>
      <c r="AY48" s="3">
        <v>0.77470538207338502</v>
      </c>
      <c r="AZ48" s="6">
        <f t="shared" si="5"/>
        <v>102.46136521631057</v>
      </c>
      <c r="BA48" s="3">
        <v>101.03167051641501</v>
      </c>
      <c r="BB48" s="6">
        <v>163127.82199999999</v>
      </c>
      <c r="BC48" s="6">
        <v>0.93104200371759005</v>
      </c>
      <c r="BD48" s="6">
        <f t="shared" si="6"/>
        <v>101.47579089014707</v>
      </c>
      <c r="BE48" s="6">
        <v>100.059848402</v>
      </c>
      <c r="BG48">
        <f t="shared" si="7"/>
        <v>101.71822210875453</v>
      </c>
      <c r="BI48">
        <v>9.9691613306092783</v>
      </c>
      <c r="BK48">
        <f t="shared" ref="BK48:BK50" si="12">BI48/$BI$5</f>
        <v>0.98604649960619717</v>
      </c>
      <c r="BM48">
        <f t="shared" si="9"/>
        <v>103.15763216986045</v>
      </c>
      <c r="BO48">
        <f t="shared" si="10"/>
        <v>1.0315763216986045</v>
      </c>
    </row>
    <row r="49" spans="1:67" x14ac:dyDescent="0.25">
      <c r="A49" s="1" t="s">
        <v>17</v>
      </c>
      <c r="B49" s="5">
        <v>43658.6251388889</v>
      </c>
      <c r="C49" s="3" t="s">
        <v>68</v>
      </c>
      <c r="D49" s="1" t="s">
        <v>17</v>
      </c>
      <c r="E49" s="4" t="s">
        <v>13</v>
      </c>
      <c r="F49" s="1" t="b">
        <v>0</v>
      </c>
      <c r="G49" s="6">
        <v>955680.14399999997</v>
      </c>
      <c r="H49" s="6">
        <v>1.5517224540022501</v>
      </c>
      <c r="I49" s="6">
        <v>3.30883771671003</v>
      </c>
      <c r="J49" s="3">
        <v>27302.639999999999</v>
      </c>
      <c r="K49" s="3">
        <v>3.65337878988983</v>
      </c>
      <c r="L49" s="3">
        <v>0.40614087890824702</v>
      </c>
      <c r="M49" s="13">
        <v>9903.0450000000001</v>
      </c>
      <c r="N49" s="13">
        <v>2.3225004475898499</v>
      </c>
      <c r="O49" s="13">
        <v>0.354394900350056</v>
      </c>
      <c r="P49" s="14">
        <v>407.46899999999999</v>
      </c>
      <c r="Q49" s="14">
        <v>21.546296311293901</v>
      </c>
      <c r="R49" s="14" t="s">
        <v>16</v>
      </c>
      <c r="S49" s="13">
        <v>217.24799999999999</v>
      </c>
      <c r="T49" s="13">
        <v>20.8423126827762</v>
      </c>
      <c r="U49" s="13" t="s">
        <v>16</v>
      </c>
      <c r="V49" s="14">
        <v>264.30700000000002</v>
      </c>
      <c r="W49" s="14">
        <v>19.578250861824898</v>
      </c>
      <c r="X49" s="14">
        <v>1.78780935576609E-3</v>
      </c>
      <c r="Y49" s="13">
        <v>9.0090000000000003</v>
      </c>
      <c r="Z49" s="13">
        <v>142.964881967547</v>
      </c>
      <c r="AA49" s="13">
        <v>1.7206903567340399E-4</v>
      </c>
      <c r="AB49" s="14">
        <v>374.435</v>
      </c>
      <c r="AC49" s="14">
        <v>23.955745403619801</v>
      </c>
      <c r="AD49" s="14">
        <v>2.3376391463997399E-5</v>
      </c>
      <c r="AE49" s="13">
        <v>47.055</v>
      </c>
      <c r="AF49" s="13">
        <v>61.871004103203902</v>
      </c>
      <c r="AG49" s="13">
        <v>4.6464218061709699E-4</v>
      </c>
      <c r="AH49" s="3">
        <v>209.239</v>
      </c>
      <c r="AI49" s="3">
        <v>23.917885725015498</v>
      </c>
      <c r="AJ49" s="6" t="e">
        <f t="shared" si="1"/>
        <v>#DIV/0!</v>
      </c>
      <c r="AK49" s="3">
        <v>1.45321033323772E-2</v>
      </c>
      <c r="AL49" s="6">
        <v>114.13</v>
      </c>
      <c r="AM49" s="6">
        <v>42.412393643357497</v>
      </c>
      <c r="AN49" s="6" t="e">
        <f t="shared" si="2"/>
        <v>#DIV/0!</v>
      </c>
      <c r="AO49" s="6">
        <v>1.0964006090238799E-2</v>
      </c>
      <c r="AP49" s="3">
        <v>46.052999999999997</v>
      </c>
      <c r="AQ49" s="3">
        <v>55.377598835136503</v>
      </c>
      <c r="AR49" s="6" t="e">
        <f t="shared" si="3"/>
        <v>#DIV/0!</v>
      </c>
      <c r="AS49" s="3">
        <v>6.6997846459967599E-3</v>
      </c>
      <c r="AT49" s="6">
        <v>4.0039999999999996</v>
      </c>
      <c r="AU49" s="6">
        <v>210.81851067789199</v>
      </c>
      <c r="AV49" s="6" t="e">
        <f t="shared" si="4"/>
        <v>#DIV/0!</v>
      </c>
      <c r="AW49" s="6">
        <v>4.1153311481788302E-3</v>
      </c>
      <c r="AX49" s="3">
        <v>97.111999999999995</v>
      </c>
      <c r="AY49" s="3">
        <v>40.089841049426298</v>
      </c>
      <c r="AZ49" s="6" t="e">
        <f t="shared" si="5"/>
        <v>#DIV/0!</v>
      </c>
      <c r="BA49" s="3">
        <v>8.3520955469822793E-3</v>
      </c>
      <c r="BB49" s="6">
        <v>4.0039999999999996</v>
      </c>
      <c r="BC49" s="6">
        <v>174.80147469502501</v>
      </c>
      <c r="BD49" s="6" t="e">
        <f t="shared" si="6"/>
        <v>#DIV/0!</v>
      </c>
      <c r="BE49" s="6">
        <v>2.4559859139271002E-3</v>
      </c>
    </row>
    <row r="50" spans="1:67" x14ac:dyDescent="0.25">
      <c r="A50" s="1" t="s">
        <v>40</v>
      </c>
      <c r="B50" s="5">
        <v>43658.628472222197</v>
      </c>
      <c r="C50" s="3" t="s">
        <v>68</v>
      </c>
      <c r="D50" s="1" t="s">
        <v>40</v>
      </c>
      <c r="E50" s="4" t="s">
        <v>13</v>
      </c>
      <c r="F50" s="1" t="b">
        <v>0</v>
      </c>
      <c r="G50" s="6">
        <v>1042492.949</v>
      </c>
      <c r="H50" s="6">
        <v>1.61917670682869</v>
      </c>
      <c r="I50" s="6">
        <v>6.8551300879417099</v>
      </c>
      <c r="J50" s="3">
        <v>127093.476</v>
      </c>
      <c r="K50" s="3">
        <v>9.9490803362697697</v>
      </c>
      <c r="L50" s="3">
        <v>3.12872348179482</v>
      </c>
      <c r="M50" s="13">
        <v>43375.178999999996</v>
      </c>
      <c r="N50" s="13">
        <v>1.50868201366345</v>
      </c>
      <c r="O50" s="13">
        <v>2.5645092899110198</v>
      </c>
      <c r="P50" s="14">
        <v>68702.441999999995</v>
      </c>
      <c r="Q50" s="14">
        <v>1.76085883106414</v>
      </c>
      <c r="R50" s="14">
        <v>2.2767113021952001</v>
      </c>
      <c r="S50" s="13">
        <v>18257.952000000001</v>
      </c>
      <c r="T50" s="13">
        <v>2.8156041649951198</v>
      </c>
      <c r="U50" s="13">
        <v>2.3312493238440202</v>
      </c>
      <c r="V50" s="14">
        <v>285393.01199999999</v>
      </c>
      <c r="W50" s="14">
        <v>0.93849638931517299</v>
      </c>
      <c r="X50" s="14">
        <v>2.2447894435557898</v>
      </c>
      <c r="Y50" s="13">
        <v>82693.33</v>
      </c>
      <c r="Z50" s="13">
        <v>1.53991335719202</v>
      </c>
      <c r="AA50" s="13">
        <v>2.3690384326354401</v>
      </c>
      <c r="AB50" s="14">
        <v>129746.916</v>
      </c>
      <c r="AC50" s="14">
        <v>1.0302356083708</v>
      </c>
      <c r="AD50" s="14">
        <v>1.51291070031574</v>
      </c>
      <c r="AE50" s="13">
        <v>2548674.5759999999</v>
      </c>
      <c r="AF50" s="13">
        <v>0.80784841164066401</v>
      </c>
      <c r="AG50" s="13">
        <v>31.9669877610411</v>
      </c>
      <c r="AH50" s="3">
        <v>1533462.868</v>
      </c>
      <c r="AI50" s="3">
        <v>1.1052087045510699</v>
      </c>
      <c r="AJ50" s="6">
        <f t="shared" si="1"/>
        <v>108.95792834582974</v>
      </c>
      <c r="AK50" s="3">
        <v>106.50232917448299</v>
      </c>
      <c r="AL50" s="6">
        <v>1018088.53</v>
      </c>
      <c r="AM50" s="6">
        <v>1.0139236079175999</v>
      </c>
      <c r="AN50" s="6">
        <f t="shared" si="2"/>
        <v>100.05867025196051</v>
      </c>
      <c r="AO50" s="6">
        <v>97.803634831527802</v>
      </c>
      <c r="AP50" s="3">
        <v>688291.40800000005</v>
      </c>
      <c r="AQ50" s="3">
        <v>0.50784772041273396</v>
      </c>
      <c r="AR50" s="6">
        <f t="shared" si="3"/>
        <v>102.44128005184618</v>
      </c>
      <c r="AS50" s="3">
        <v>100.132547440772</v>
      </c>
      <c r="AT50" s="6">
        <v>96196.263999999996</v>
      </c>
      <c r="AU50" s="6">
        <v>1.61142926391588</v>
      </c>
      <c r="AV50" s="6">
        <f t="shared" si="4"/>
        <v>101.15064478931184</v>
      </c>
      <c r="AW50" s="6">
        <v>98.870999395013399</v>
      </c>
      <c r="AX50" s="3">
        <v>1161793.304</v>
      </c>
      <c r="AY50" s="3">
        <v>0.57143752678662796</v>
      </c>
      <c r="AZ50" s="6">
        <f t="shared" si="5"/>
        <v>102.22359640524759</v>
      </c>
      <c r="BA50" s="3">
        <v>99.919769759167096</v>
      </c>
      <c r="BB50" s="6">
        <v>161588.47200000001</v>
      </c>
      <c r="BC50" s="6">
        <v>1.2907269913419801</v>
      </c>
      <c r="BD50" s="6">
        <f t="shared" si="6"/>
        <v>101.40092308326589</v>
      </c>
      <c r="BE50" s="6">
        <v>99.115637134116895</v>
      </c>
      <c r="BG50">
        <f t="shared" si="7"/>
        <v>101.4550229163264</v>
      </c>
      <c r="BI50">
        <v>9.8823788061998545</v>
      </c>
      <c r="BK50">
        <f t="shared" si="12"/>
        <v>0.97746286838757468</v>
      </c>
      <c r="BM50">
        <f t="shared" si="9"/>
        <v>103.79424753360388</v>
      </c>
      <c r="BO50">
        <f t="shared" si="10"/>
        <v>1.0379424753360389</v>
      </c>
    </row>
    <row r="51" spans="1:67" x14ac:dyDescent="0.25">
      <c r="A51" s="1" t="s">
        <v>17</v>
      </c>
      <c r="B51" s="5">
        <v>43658.631851851896</v>
      </c>
      <c r="C51" s="3" t="s">
        <v>68</v>
      </c>
      <c r="D51" s="1" t="s">
        <v>17</v>
      </c>
      <c r="E51" s="4" t="s">
        <v>13</v>
      </c>
      <c r="F51" s="1" t="b">
        <v>0</v>
      </c>
      <c r="G51" s="6">
        <v>973942.79200000002</v>
      </c>
      <c r="H51" s="6">
        <v>0.62028411611795398</v>
      </c>
      <c r="I51" s="6">
        <v>4.05486463383233</v>
      </c>
      <c r="J51" s="3">
        <v>27448.055</v>
      </c>
      <c r="K51" s="3">
        <v>2.6591982402333501</v>
      </c>
      <c r="L51" s="3">
        <v>0.41010822065091701</v>
      </c>
      <c r="M51" s="13">
        <v>10090.366</v>
      </c>
      <c r="N51" s="13">
        <v>5.7036773070150399</v>
      </c>
      <c r="O51" s="13">
        <v>0.36676342270261802</v>
      </c>
      <c r="P51" s="14">
        <v>369.42399999999998</v>
      </c>
      <c r="Q51" s="14">
        <v>20.7749367610691</v>
      </c>
      <c r="R51" s="14" t="s">
        <v>16</v>
      </c>
      <c r="S51" s="13">
        <v>247.28399999999999</v>
      </c>
      <c r="T51" s="13">
        <v>37.694228647381202</v>
      </c>
      <c r="U51" s="13" t="s">
        <v>16</v>
      </c>
      <c r="V51" s="14">
        <v>243.28200000000001</v>
      </c>
      <c r="W51" s="14">
        <v>23.202269448192901</v>
      </c>
      <c r="X51" s="14">
        <v>1.6224134888046899E-3</v>
      </c>
      <c r="Y51" s="13">
        <v>12.012</v>
      </c>
      <c r="Z51" s="13">
        <v>94.607702032924493</v>
      </c>
      <c r="AA51" s="13">
        <v>2.58103553510106E-4</v>
      </c>
      <c r="AB51" s="14">
        <v>416.483</v>
      </c>
      <c r="AC51" s="14">
        <v>14.9563834741761</v>
      </c>
      <c r="AD51" s="14">
        <v>5.1508750115793504E-4</v>
      </c>
      <c r="AE51" s="13">
        <v>115.134</v>
      </c>
      <c r="AF51" s="13">
        <v>38.506970199238197</v>
      </c>
      <c r="AG51" s="13">
        <v>1.3185327195354801E-3</v>
      </c>
      <c r="AH51" s="3">
        <v>181.20699999999999</v>
      </c>
      <c r="AI51" s="3">
        <v>28.585343435463798</v>
      </c>
      <c r="AJ51" s="6" t="e">
        <f t="shared" si="1"/>
        <v>#DIV/0!</v>
      </c>
      <c r="AK51" s="3">
        <v>1.2585220004636201E-2</v>
      </c>
      <c r="AL51" s="6">
        <v>141.16499999999999</v>
      </c>
      <c r="AM51" s="6">
        <v>35.136736456981701</v>
      </c>
      <c r="AN51" s="6" t="e">
        <f t="shared" si="2"/>
        <v>#DIV/0!</v>
      </c>
      <c r="AO51" s="6">
        <v>1.3561148862950701E-2</v>
      </c>
      <c r="AP51" s="3">
        <v>51.057000000000002</v>
      </c>
      <c r="AQ51" s="3">
        <v>62.319292640589197</v>
      </c>
      <c r="AR51" s="6" t="e">
        <f t="shared" si="3"/>
        <v>#DIV/0!</v>
      </c>
      <c r="AS51" s="3">
        <v>7.4277659364353401E-3</v>
      </c>
      <c r="AT51" s="6">
        <v>1.0009999999999999</v>
      </c>
      <c r="AU51" s="6">
        <v>316.22776601683802</v>
      </c>
      <c r="AV51" s="6" t="e">
        <f t="shared" si="4"/>
        <v>#DIV/0!</v>
      </c>
      <c r="AW51" s="6">
        <v>1.0288327870447099E-3</v>
      </c>
      <c r="AX51" s="3">
        <v>79.090999999999994</v>
      </c>
      <c r="AY51" s="3">
        <v>38.879195733181497</v>
      </c>
      <c r="AZ51" s="6" t="e">
        <f t="shared" si="5"/>
        <v>#DIV/0!</v>
      </c>
      <c r="BA51" s="3">
        <v>6.8022035269212399E-3</v>
      </c>
      <c r="BB51" s="6">
        <v>8.0079999999999991</v>
      </c>
      <c r="BC51" s="6">
        <v>141.91155304938701</v>
      </c>
      <c r="BD51" s="6" t="e">
        <f t="shared" si="6"/>
        <v>#DIV/0!</v>
      </c>
      <c r="BE51" s="6">
        <v>4.9119718278542099E-3</v>
      </c>
    </row>
    <row r="52" spans="1:67" x14ac:dyDescent="0.25">
      <c r="A52" s="1" t="s">
        <v>17</v>
      </c>
      <c r="B52" s="5">
        <v>43658.635162036997</v>
      </c>
      <c r="C52" s="3" t="s">
        <v>68</v>
      </c>
      <c r="D52" s="1" t="s">
        <v>17</v>
      </c>
      <c r="E52" s="4" t="s">
        <v>13</v>
      </c>
      <c r="F52" s="1" t="b">
        <v>0</v>
      </c>
      <c r="G52" s="6">
        <v>974869.75399999996</v>
      </c>
      <c r="H52" s="6">
        <v>1.3219960353264399</v>
      </c>
      <c r="I52" s="6">
        <v>4.0927309171418198</v>
      </c>
      <c r="J52" s="3">
        <v>27245.564999999999</v>
      </c>
      <c r="K52" s="3">
        <v>2.7375900627892098</v>
      </c>
      <c r="L52" s="3">
        <v>0.40458370784636999</v>
      </c>
      <c r="M52" s="13">
        <v>9979.1589999999997</v>
      </c>
      <c r="N52" s="13">
        <v>4.7438172771167402</v>
      </c>
      <c r="O52" s="13">
        <v>0.35942059266614901</v>
      </c>
      <c r="P52" s="14">
        <v>381.44200000000001</v>
      </c>
      <c r="Q52" s="14">
        <v>16.6216831714794</v>
      </c>
      <c r="R52" s="14" t="s">
        <v>16</v>
      </c>
      <c r="S52" s="13">
        <v>236.27199999999999</v>
      </c>
      <c r="T52" s="13">
        <v>19.490128258699102</v>
      </c>
      <c r="U52" s="13" t="s">
        <v>16</v>
      </c>
      <c r="V52" s="14">
        <v>212.24600000000001</v>
      </c>
      <c r="W52" s="14">
        <v>31.744330921391899</v>
      </c>
      <c r="X52" s="14">
        <v>1.37826480262091E-3</v>
      </c>
      <c r="Y52" s="13">
        <v>10.010999999999999</v>
      </c>
      <c r="Z52" s="13">
        <v>163.30339596477199</v>
      </c>
      <c r="AA52" s="13">
        <v>2.0077585780872701E-4</v>
      </c>
      <c r="AB52" s="14">
        <v>417.48599999999999</v>
      </c>
      <c r="AC52" s="14">
        <v>16.384946961435901</v>
      </c>
      <c r="AD52" s="14">
        <v>5.2681662603957103E-4</v>
      </c>
      <c r="AE52" s="13">
        <v>29.032</v>
      </c>
      <c r="AF52" s="13">
        <v>44.373644632021097</v>
      </c>
      <c r="AG52" s="13">
        <v>2.3858614009173801E-4</v>
      </c>
      <c r="AH52" s="3">
        <v>115.13200000000001</v>
      </c>
      <c r="AI52" s="3">
        <v>27.576816251281301</v>
      </c>
      <c r="AJ52" s="3"/>
      <c r="AK52" s="3">
        <v>7.9961676401782405E-3</v>
      </c>
      <c r="AL52" s="6">
        <v>89.102999999999994</v>
      </c>
      <c r="AM52" s="6">
        <v>55.158071938277303</v>
      </c>
      <c r="AN52" s="6" t="e">
        <f t="shared" si="2"/>
        <v>#DIV/0!</v>
      </c>
      <c r="AO52" s="6">
        <v>8.5597637313462507E-3</v>
      </c>
      <c r="AP52" s="3">
        <v>29.033000000000001</v>
      </c>
      <c r="AQ52" s="3">
        <v>78.728372771231705</v>
      </c>
      <c r="AR52" s="6" t="e">
        <f t="shared" si="3"/>
        <v>#DIV/0!</v>
      </c>
      <c r="AS52" s="3">
        <v>4.2237171873107902E-3</v>
      </c>
      <c r="AT52" s="6">
        <v>4.0039999999999996</v>
      </c>
      <c r="AU52" s="6">
        <v>174.80147469502501</v>
      </c>
      <c r="AV52" s="6" t="e">
        <f t="shared" si="4"/>
        <v>#DIV/0!</v>
      </c>
      <c r="AW52" s="6">
        <v>4.1153311481788302E-3</v>
      </c>
      <c r="AX52" s="3">
        <v>46.054000000000002</v>
      </c>
      <c r="AY52" s="3">
        <v>75.448907288135004</v>
      </c>
      <c r="AZ52" s="6" t="e">
        <f t="shared" si="5"/>
        <v>#DIV/0!</v>
      </c>
      <c r="BA52" s="3">
        <v>3.9608638306359899E-3</v>
      </c>
      <c r="BB52" s="6">
        <v>4.0039999999999996</v>
      </c>
      <c r="BC52" s="6">
        <v>241.52294576982399</v>
      </c>
      <c r="BD52" s="6" t="e">
        <f t="shared" si="6"/>
        <v>#DIV/0!</v>
      </c>
      <c r="BE52" s="6">
        <v>2.4559859139271002E-3</v>
      </c>
    </row>
  </sheetData>
  <mergeCells count="16">
    <mergeCell ref="A1:F1"/>
    <mergeCell ref="G1:I1"/>
    <mergeCell ref="J1:L1"/>
    <mergeCell ref="M1:O1"/>
    <mergeCell ref="P1:R1"/>
    <mergeCell ref="S1:U1"/>
    <mergeCell ref="V1:X1"/>
    <mergeCell ref="Y1:AA1"/>
    <mergeCell ref="AB1:AD1"/>
    <mergeCell ref="AE1:AG1"/>
    <mergeCell ref="BB1:BE1"/>
    <mergeCell ref="AH1:AK1"/>
    <mergeCell ref="AL1:AO1"/>
    <mergeCell ref="AP1:AS1"/>
    <mergeCell ref="AT1:AW1"/>
    <mergeCell ref="AX1:BA1"/>
  </mergeCell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0000000}">
          <x14:formula1>
            <xm:f>ValueList_Helper!$A$1:$A$20</xm:f>
          </x14:formula1>
          <xm:sqref>E3:E52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T23"/>
  <sheetViews>
    <sheetView zoomScale="70" zoomScaleNormal="70" workbookViewId="0">
      <pane xSplit="4" ySplit="2" topLeftCell="BT3" activePane="bottomRight" state="frozen"/>
      <selection pane="topRight" activeCell="E1" sqref="E1"/>
      <selection pane="bottomLeft" activeCell="A3" sqref="A3"/>
      <selection pane="bottomRight" activeCell="CO21" sqref="CO21:CP23"/>
    </sheetView>
  </sheetViews>
  <sheetFormatPr defaultColWidth="9.140625" defaultRowHeight="15" x14ac:dyDescent="0.25"/>
  <cols>
    <col min="1" max="1" width="25.28515625" bestFit="1" customWidth="1"/>
    <col min="2" max="2" width="21.140625" hidden="1" customWidth="1"/>
    <col min="3" max="3" width="5.85546875" customWidth="1"/>
    <col min="4" max="4" width="26.42578125" customWidth="1"/>
    <col min="5" max="5" width="11.7109375" customWidth="1"/>
    <col min="6" max="6" width="9" customWidth="1"/>
    <col min="7" max="7" width="11.140625" customWidth="1"/>
    <col min="8" max="8" width="11.7109375" customWidth="1"/>
    <col min="9" max="9" width="9" customWidth="1"/>
    <col min="10" max="10" width="12.28515625" bestFit="1" customWidth="1"/>
    <col min="11" max="11" width="12.42578125" style="9" bestFit="1" customWidth="1"/>
    <col min="12" max="12" width="12.28515625" style="9" bestFit="1" customWidth="1"/>
    <col min="13" max="17" width="12" style="9" customWidth="1"/>
    <col min="18" max="18" width="12.28515625" style="9" bestFit="1" customWidth="1"/>
    <col min="19" max="22" width="12" style="9" customWidth="1"/>
    <col min="23" max="23" width="14.28515625" style="12" bestFit="1" customWidth="1"/>
    <col min="24" max="24" width="14" style="12" bestFit="1" customWidth="1"/>
    <col min="25" max="25" width="13.7109375" style="12" customWidth="1"/>
    <col min="26" max="26" width="15" style="12" bestFit="1" customWidth="1"/>
    <col min="27" max="27" width="13.7109375" style="12" customWidth="1"/>
    <col min="28" max="28" width="15.140625" style="12" bestFit="1" customWidth="1"/>
    <col min="29" max="29" width="15.85546875" style="12" bestFit="1" customWidth="1"/>
    <col min="30" max="30" width="14" style="12" bestFit="1" customWidth="1"/>
    <col min="31" max="34" width="13.7109375" style="12" customWidth="1"/>
    <col min="35" max="35" width="12.42578125" style="9" bestFit="1" customWidth="1"/>
    <col min="36" max="36" width="12.28515625" style="9" bestFit="1" customWidth="1"/>
    <col min="37" max="41" width="12" style="9" customWidth="1"/>
    <col min="42" max="42" width="12.28515625" style="9" bestFit="1" customWidth="1"/>
    <col min="43" max="46" width="12" style="9" customWidth="1"/>
    <col min="47" max="47" width="15.42578125" style="12" bestFit="1" customWidth="1"/>
    <col min="48" max="48" width="14" style="12" bestFit="1" customWidth="1"/>
    <col min="49" max="50" width="13.7109375" style="12" customWidth="1"/>
    <col min="51" max="51" width="13" style="12" bestFit="1" customWidth="1"/>
    <col min="52" max="52" width="15" style="12" bestFit="1" customWidth="1"/>
    <col min="53" max="53" width="15.7109375" style="12" bestFit="1" customWidth="1"/>
    <col min="54" max="54" width="14.28515625" style="12" bestFit="1" customWidth="1"/>
    <col min="55" max="58" width="13.7109375" style="12" customWidth="1"/>
    <col min="59" max="59" width="11.42578125" style="9" bestFit="1" customWidth="1"/>
    <col min="60" max="60" width="8.5703125" style="9" bestFit="1" customWidth="1"/>
    <col min="61" max="61" width="10" style="9" bestFit="1" customWidth="1"/>
    <col min="62" max="62" width="11.5703125" style="9" bestFit="1" customWidth="1"/>
    <col min="63" max="63" width="10" style="9" bestFit="1" customWidth="1"/>
    <col min="64" max="64" width="11.7109375" style="9" bestFit="1" customWidth="1"/>
    <col min="65" max="65" width="12.5703125" style="9" bestFit="1" customWidth="1"/>
    <col min="66" max="66" width="11.140625" style="9" bestFit="1" customWidth="1"/>
    <col min="67" max="67" width="9.140625" style="9" bestFit="1" customWidth="1"/>
    <col min="68" max="68" width="10.5703125" style="9" bestFit="1" customWidth="1"/>
    <col min="69" max="69" width="10.42578125" style="9" bestFit="1" customWidth="1"/>
    <col min="70" max="70" width="10.140625" style="9" customWidth="1"/>
    <col min="71" max="71" width="15.42578125" style="12" bestFit="1" customWidth="1"/>
    <col min="72" max="72" width="14" style="12" bestFit="1" customWidth="1"/>
    <col min="73" max="75" width="13.7109375" style="12" customWidth="1"/>
    <col min="76" max="76" width="15" style="12" bestFit="1" customWidth="1"/>
    <col min="77" max="77" width="13.7109375" style="12" customWidth="1"/>
    <col min="78" max="78" width="14.140625" style="12" bestFit="1" customWidth="1"/>
    <col min="79" max="82" width="13.85546875" style="12" customWidth="1"/>
    <col min="83" max="83" width="13.5703125" style="9" bestFit="1" customWidth="1"/>
    <col min="84" max="84" width="12.28515625" style="9" bestFit="1" customWidth="1"/>
    <col min="85" max="89" width="12" style="9" customWidth="1"/>
    <col min="90" max="90" width="12.28515625" style="9" bestFit="1" customWidth="1"/>
    <col min="91" max="94" width="12" style="9" customWidth="1"/>
    <col min="95" max="95" width="12.42578125" bestFit="1" customWidth="1"/>
    <col min="96" max="96" width="9" customWidth="1"/>
    <col min="97" max="97" width="15.140625" customWidth="1"/>
    <col min="98" max="98" width="11.7109375" customWidth="1"/>
    <col min="99" max="99" width="9" customWidth="1"/>
    <col min="100" max="100" width="15.140625" customWidth="1"/>
    <col min="101" max="101" width="10.7109375" customWidth="1"/>
    <col min="102" max="102" width="9" customWidth="1"/>
    <col min="103" max="103" width="15.140625" customWidth="1"/>
    <col min="104" max="104" width="10.7109375" customWidth="1"/>
    <col min="105" max="105" width="9" customWidth="1"/>
    <col min="106" max="106" width="15.140625" customWidth="1"/>
    <col min="107" max="107" width="11.7109375" customWidth="1"/>
    <col min="108" max="108" width="9" customWidth="1"/>
    <col min="109" max="109" width="15.140625" customWidth="1"/>
    <col min="110" max="110" width="10.7109375" customWidth="1"/>
    <col min="111" max="111" width="9" customWidth="1"/>
    <col min="112" max="112" width="15.28515625" customWidth="1"/>
    <col min="114" max="114" width="12.28515625" bestFit="1" customWidth="1"/>
    <col min="115" max="115" width="13.7109375" bestFit="1" customWidth="1"/>
    <col min="116" max="116" width="12" bestFit="1" customWidth="1"/>
    <col min="117" max="117" width="13" bestFit="1" customWidth="1"/>
    <col min="118" max="118" width="10.140625" bestFit="1" customWidth="1"/>
    <col min="119" max="119" width="11.42578125" bestFit="1" customWidth="1"/>
    <col min="120" max="120" width="13.28515625" bestFit="1" customWidth="1"/>
    <col min="121" max="121" width="24.42578125" bestFit="1" customWidth="1"/>
    <col min="122" max="122" width="25.85546875" bestFit="1" customWidth="1"/>
    <col min="123" max="123" width="24.42578125" bestFit="1" customWidth="1"/>
    <col min="124" max="124" width="25.85546875" bestFit="1" customWidth="1"/>
  </cols>
  <sheetData>
    <row r="1" spans="1:124" ht="18" customHeight="1" x14ac:dyDescent="0.25">
      <c r="A1" s="52" t="s">
        <v>13</v>
      </c>
      <c r="B1" s="53"/>
      <c r="C1" s="53"/>
      <c r="D1" s="53"/>
      <c r="E1" s="52" t="s">
        <v>28</v>
      </c>
      <c r="F1" s="53"/>
      <c r="G1" s="54"/>
      <c r="H1" s="52" t="s">
        <v>57</v>
      </c>
      <c r="I1" s="53"/>
      <c r="J1" s="54"/>
      <c r="K1" s="55" t="s">
        <v>11</v>
      </c>
      <c r="L1" s="56"/>
      <c r="M1" s="56"/>
      <c r="N1" s="56"/>
      <c r="O1" s="56"/>
      <c r="P1" s="56"/>
      <c r="Q1" s="56"/>
      <c r="R1" s="56"/>
      <c r="S1" s="56"/>
      <c r="T1" s="56"/>
      <c r="U1" s="56"/>
      <c r="V1" s="57"/>
      <c r="W1" s="58" t="s">
        <v>33</v>
      </c>
      <c r="X1" s="59"/>
      <c r="Y1" s="59"/>
      <c r="Z1" s="59"/>
      <c r="AA1" s="59"/>
      <c r="AB1" s="59"/>
      <c r="AC1" s="59"/>
      <c r="AD1" s="59"/>
      <c r="AE1" s="59"/>
      <c r="AF1" s="59"/>
      <c r="AG1" s="59"/>
      <c r="AH1" s="60"/>
      <c r="AI1" s="55" t="s">
        <v>19</v>
      </c>
      <c r="AJ1" s="56"/>
      <c r="AK1" s="56"/>
      <c r="AL1" s="56"/>
      <c r="AM1" s="56"/>
      <c r="AN1" s="56"/>
      <c r="AO1" s="56"/>
      <c r="AP1" s="56"/>
      <c r="AQ1" s="56"/>
      <c r="AR1" s="56"/>
      <c r="AS1" s="56"/>
      <c r="AT1" s="57"/>
      <c r="AU1" s="58" t="s">
        <v>50</v>
      </c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60"/>
      <c r="BG1" s="55" t="s">
        <v>6</v>
      </c>
      <c r="BH1" s="56"/>
      <c r="BI1" s="56"/>
      <c r="BJ1" s="56"/>
      <c r="BK1" s="56"/>
      <c r="BL1" s="56"/>
      <c r="BM1" s="56"/>
      <c r="BN1" s="56"/>
      <c r="BO1" s="56"/>
      <c r="BP1" s="56"/>
      <c r="BQ1" s="56"/>
      <c r="BR1" s="57"/>
      <c r="BS1" s="58" t="s">
        <v>7</v>
      </c>
      <c r="BT1" s="59"/>
      <c r="BU1" s="59"/>
      <c r="BV1" s="59"/>
      <c r="BW1" s="59"/>
      <c r="BX1" s="59"/>
      <c r="BY1" s="59"/>
      <c r="BZ1" s="59"/>
      <c r="CA1" s="59"/>
      <c r="CB1" s="59"/>
      <c r="CC1" s="59"/>
      <c r="CD1" s="60"/>
      <c r="CE1" s="55" t="s">
        <v>25</v>
      </c>
      <c r="CF1" s="56"/>
      <c r="CG1" s="56"/>
      <c r="CH1" s="56"/>
      <c r="CI1" s="56"/>
      <c r="CJ1" s="56"/>
      <c r="CK1" s="56"/>
      <c r="CL1" s="56"/>
      <c r="CM1" s="56"/>
      <c r="CN1" s="56"/>
      <c r="CO1" s="56"/>
      <c r="CP1" s="57"/>
      <c r="CQ1" s="52" t="s">
        <v>64</v>
      </c>
      <c r="CR1" s="53"/>
      <c r="CS1" s="54"/>
      <c r="CT1" s="52" t="s">
        <v>32</v>
      </c>
      <c r="CU1" s="53"/>
      <c r="CV1" s="54"/>
      <c r="CW1" s="52" t="s">
        <v>47</v>
      </c>
      <c r="CX1" s="53"/>
      <c r="CY1" s="54"/>
      <c r="CZ1" s="52" t="s">
        <v>4</v>
      </c>
      <c r="DA1" s="53"/>
      <c r="DB1" s="54"/>
      <c r="DC1" s="52" t="s">
        <v>69</v>
      </c>
      <c r="DD1" s="53"/>
      <c r="DE1" s="54"/>
      <c r="DF1" s="52" t="s">
        <v>29</v>
      </c>
      <c r="DG1" s="53"/>
      <c r="DH1" s="54"/>
      <c r="DJ1" s="61" t="s">
        <v>134</v>
      </c>
      <c r="DK1" s="61"/>
      <c r="DL1" s="61"/>
      <c r="DM1" s="61"/>
      <c r="DN1" s="61" t="s">
        <v>135</v>
      </c>
      <c r="DO1" s="61"/>
      <c r="DQ1" s="61" t="s">
        <v>142</v>
      </c>
      <c r="DR1" s="61"/>
      <c r="DS1" s="61"/>
      <c r="DT1" s="61"/>
    </row>
    <row r="2" spans="1:124" ht="18" customHeight="1" x14ac:dyDescent="0.25">
      <c r="A2" s="2" t="s">
        <v>68</v>
      </c>
      <c r="B2" s="2" t="s">
        <v>48</v>
      </c>
      <c r="C2" s="2" t="s">
        <v>14</v>
      </c>
      <c r="D2" s="2" t="s">
        <v>66</v>
      </c>
      <c r="E2" s="2" t="s">
        <v>62</v>
      </c>
      <c r="F2" s="2" t="s">
        <v>60</v>
      </c>
      <c r="G2" s="2" t="s">
        <v>72</v>
      </c>
      <c r="H2" s="2" t="s">
        <v>62</v>
      </c>
      <c r="I2" s="2" t="s">
        <v>60</v>
      </c>
      <c r="J2" s="2" t="s">
        <v>72</v>
      </c>
      <c r="K2" s="7" t="s">
        <v>62</v>
      </c>
      <c r="L2" s="7" t="s">
        <v>60</v>
      </c>
      <c r="M2" s="7" t="s">
        <v>125</v>
      </c>
      <c r="N2" s="7" t="s">
        <v>126</v>
      </c>
      <c r="O2" s="7" t="s">
        <v>127</v>
      </c>
      <c r="P2" s="7" t="s">
        <v>128</v>
      </c>
      <c r="Q2" s="7" t="s">
        <v>129</v>
      </c>
      <c r="R2" s="7" t="s">
        <v>72</v>
      </c>
      <c r="S2" s="7" t="s">
        <v>130</v>
      </c>
      <c r="T2" s="7" t="s">
        <v>131</v>
      </c>
      <c r="U2" s="7" t="s">
        <v>132</v>
      </c>
      <c r="V2" s="7" t="s">
        <v>133</v>
      </c>
      <c r="W2" s="10" t="s">
        <v>62</v>
      </c>
      <c r="X2" s="10" t="s">
        <v>60</v>
      </c>
      <c r="Y2" s="10" t="s">
        <v>125</v>
      </c>
      <c r="Z2" s="10" t="s">
        <v>126</v>
      </c>
      <c r="AA2" s="10" t="s">
        <v>127</v>
      </c>
      <c r="AB2" s="10" t="s">
        <v>128</v>
      </c>
      <c r="AC2" s="10" t="s">
        <v>129</v>
      </c>
      <c r="AD2" s="10" t="s">
        <v>72</v>
      </c>
      <c r="AE2" s="10" t="s">
        <v>130</v>
      </c>
      <c r="AF2" s="10" t="s">
        <v>131</v>
      </c>
      <c r="AG2" s="10" t="s">
        <v>132</v>
      </c>
      <c r="AH2" s="10" t="s">
        <v>133</v>
      </c>
      <c r="AI2" s="7" t="s">
        <v>62</v>
      </c>
      <c r="AJ2" s="7" t="s">
        <v>60</v>
      </c>
      <c r="AK2" s="7" t="s">
        <v>125</v>
      </c>
      <c r="AL2" s="7" t="s">
        <v>126</v>
      </c>
      <c r="AM2" s="7" t="s">
        <v>127</v>
      </c>
      <c r="AN2" s="7" t="s">
        <v>128</v>
      </c>
      <c r="AO2" s="7" t="s">
        <v>129</v>
      </c>
      <c r="AP2" s="7" t="s">
        <v>72</v>
      </c>
      <c r="AQ2" s="7" t="s">
        <v>130</v>
      </c>
      <c r="AR2" s="7" t="s">
        <v>131</v>
      </c>
      <c r="AS2" s="7" t="s">
        <v>132</v>
      </c>
      <c r="AT2" s="7" t="s">
        <v>133</v>
      </c>
      <c r="AU2" s="10" t="s">
        <v>62</v>
      </c>
      <c r="AV2" s="10" t="s">
        <v>60</v>
      </c>
      <c r="AW2" s="10" t="s">
        <v>125</v>
      </c>
      <c r="AX2" s="10" t="s">
        <v>126</v>
      </c>
      <c r="AY2" s="10" t="s">
        <v>127</v>
      </c>
      <c r="AZ2" s="10" t="s">
        <v>128</v>
      </c>
      <c r="BA2" s="10" t="s">
        <v>129</v>
      </c>
      <c r="BB2" s="10" t="s">
        <v>72</v>
      </c>
      <c r="BC2" s="10" t="s">
        <v>130</v>
      </c>
      <c r="BD2" s="10" t="s">
        <v>131</v>
      </c>
      <c r="BE2" s="10" t="s">
        <v>132</v>
      </c>
      <c r="BF2" s="10" t="s">
        <v>133</v>
      </c>
      <c r="BG2" s="7" t="s">
        <v>62</v>
      </c>
      <c r="BH2" s="7" t="s">
        <v>60</v>
      </c>
      <c r="BI2" s="7" t="s">
        <v>125</v>
      </c>
      <c r="BJ2" s="7" t="s">
        <v>126</v>
      </c>
      <c r="BK2" s="7" t="s">
        <v>127</v>
      </c>
      <c r="BL2" s="7" t="s">
        <v>128</v>
      </c>
      <c r="BM2" s="7" t="s">
        <v>129</v>
      </c>
      <c r="BN2" s="7" t="s">
        <v>72</v>
      </c>
      <c r="BO2" s="7" t="s">
        <v>130</v>
      </c>
      <c r="BP2" s="7" t="s">
        <v>131</v>
      </c>
      <c r="BQ2" s="7" t="s">
        <v>132</v>
      </c>
      <c r="BR2" s="7" t="s">
        <v>133</v>
      </c>
      <c r="BS2" s="10" t="s">
        <v>62</v>
      </c>
      <c r="BT2" s="10" t="s">
        <v>60</v>
      </c>
      <c r="BU2" s="10" t="s">
        <v>125</v>
      </c>
      <c r="BV2" s="10" t="s">
        <v>126</v>
      </c>
      <c r="BW2" s="10" t="s">
        <v>127</v>
      </c>
      <c r="BX2" s="10" t="s">
        <v>128</v>
      </c>
      <c r="BY2" s="10" t="s">
        <v>129</v>
      </c>
      <c r="BZ2" s="10" t="s">
        <v>72</v>
      </c>
      <c r="CA2" s="10" t="s">
        <v>130</v>
      </c>
      <c r="CB2" s="10" t="s">
        <v>131</v>
      </c>
      <c r="CC2" s="10" t="s">
        <v>132</v>
      </c>
      <c r="CD2" s="10" t="s">
        <v>133</v>
      </c>
      <c r="CE2" s="7" t="s">
        <v>62</v>
      </c>
      <c r="CF2" s="7" t="s">
        <v>60</v>
      </c>
      <c r="CG2" s="7" t="s">
        <v>125</v>
      </c>
      <c r="CH2" s="7" t="s">
        <v>126</v>
      </c>
      <c r="CI2" s="7" t="s">
        <v>127</v>
      </c>
      <c r="CJ2" s="7" t="s">
        <v>128</v>
      </c>
      <c r="CK2" s="7" t="s">
        <v>129</v>
      </c>
      <c r="CL2" s="7" t="s">
        <v>72</v>
      </c>
      <c r="CM2" s="7" t="s">
        <v>130</v>
      </c>
      <c r="CN2" s="7" t="s">
        <v>131</v>
      </c>
      <c r="CO2" s="7" t="s">
        <v>132</v>
      </c>
      <c r="CP2" s="7" t="s">
        <v>133</v>
      </c>
      <c r="CQ2" s="2" t="s">
        <v>62</v>
      </c>
      <c r="CR2" s="2" t="s">
        <v>60</v>
      </c>
      <c r="CS2" s="2" t="s">
        <v>59</v>
      </c>
      <c r="CT2" s="2" t="s">
        <v>62</v>
      </c>
      <c r="CU2" s="2" t="s">
        <v>60</v>
      </c>
      <c r="CV2" s="2" t="s">
        <v>59</v>
      </c>
      <c r="CW2" s="2" t="s">
        <v>62</v>
      </c>
      <c r="CX2" s="2" t="s">
        <v>60</v>
      </c>
      <c r="CY2" s="2" t="s">
        <v>59</v>
      </c>
      <c r="CZ2" s="2" t="s">
        <v>62</v>
      </c>
      <c r="DA2" s="2" t="s">
        <v>60</v>
      </c>
      <c r="DB2" s="2" t="s">
        <v>59</v>
      </c>
      <c r="DC2" s="2" t="s">
        <v>62</v>
      </c>
      <c r="DD2" s="2" t="s">
        <v>60</v>
      </c>
      <c r="DE2" s="2" t="s">
        <v>59</v>
      </c>
      <c r="DF2" s="2" t="s">
        <v>62</v>
      </c>
      <c r="DG2" s="2" t="s">
        <v>60</v>
      </c>
      <c r="DH2" s="2" t="s">
        <v>59</v>
      </c>
      <c r="DJ2" s="17" t="s">
        <v>121</v>
      </c>
      <c r="DK2" s="17" t="s">
        <v>123</v>
      </c>
      <c r="DL2" s="17" t="s">
        <v>122</v>
      </c>
      <c r="DM2" s="17" t="s">
        <v>124</v>
      </c>
      <c r="DN2" s="17" t="s">
        <v>136</v>
      </c>
      <c r="DO2" s="17" t="s">
        <v>137</v>
      </c>
      <c r="DQ2" s="17" t="s">
        <v>138</v>
      </c>
      <c r="DR2" s="17" t="s">
        <v>139</v>
      </c>
      <c r="DS2" s="17" t="s">
        <v>140</v>
      </c>
      <c r="DT2" s="17" t="s">
        <v>141</v>
      </c>
    </row>
    <row r="3" spans="1:124" x14ac:dyDescent="0.25">
      <c r="A3" s="1" t="s">
        <v>22</v>
      </c>
      <c r="B3" s="5">
        <v>43658.477569444403</v>
      </c>
      <c r="C3" s="3" t="s">
        <v>53</v>
      </c>
      <c r="D3" s="1" t="s">
        <v>22</v>
      </c>
      <c r="E3" s="18">
        <v>874680.2</v>
      </c>
      <c r="F3" s="18">
        <v>0.94971880794311503</v>
      </c>
      <c r="G3" s="18"/>
      <c r="H3" s="19">
        <v>12416.356</v>
      </c>
      <c r="I3" s="19">
        <v>4.2126175133832202</v>
      </c>
      <c r="J3" s="19"/>
      <c r="K3" s="20">
        <v>4535.7420000000002</v>
      </c>
      <c r="L3" s="20">
        <v>5.69498777193804</v>
      </c>
      <c r="M3" s="20">
        <f>K3*(L3/100)</f>
        <v>258.30995226665789</v>
      </c>
      <c r="N3" s="20">
        <f>K3-K$3</f>
        <v>0</v>
      </c>
      <c r="O3" s="20">
        <f>SQRT((M3^2)+(M$3^2))</f>
        <v>365.30543779145438</v>
      </c>
      <c r="P3" s="20">
        <f>N3*DS3</f>
        <v>0</v>
      </c>
      <c r="Q3" s="20" t="e">
        <f>P3*SQRT(((O3/N3)^2)+((DT3/DS3)^2))</f>
        <v>#DIV/0!</v>
      </c>
      <c r="R3" s="20"/>
      <c r="S3" s="20">
        <v>0</v>
      </c>
      <c r="T3" s="20">
        <v>0</v>
      </c>
      <c r="U3" s="20">
        <v>14854</v>
      </c>
      <c r="V3" s="20">
        <f>U3*SQRT(((T4/S4)^2)+((T5/S5)^2)+((T6/S6)^2)+((T7/S7)^2)+((T8/S8)^2)+((T9/S9)^2)+((T10/S10)^2)+((T11/S11)^2))</f>
        <v>58.808248989878535</v>
      </c>
      <c r="W3" s="21">
        <v>445.51400000000001</v>
      </c>
      <c r="X3" s="21">
        <v>20.2734304671487</v>
      </c>
      <c r="Y3" s="21">
        <f>W3*(X3/100)</f>
        <v>90.320971011412865</v>
      </c>
      <c r="Z3" s="21">
        <f>W3-W$3</f>
        <v>0</v>
      </c>
      <c r="AA3" s="21">
        <f>SQRT((Y3^2)+(Y$3^2))</f>
        <v>127.73314217104723</v>
      </c>
      <c r="AB3" s="21">
        <f>Z3*$DQ3</f>
        <v>0</v>
      </c>
      <c r="AC3" s="21" t="e">
        <f>AB3*SQRT(((AA3/Z3)^2)+(($DR3/$DQ3)^2))</f>
        <v>#DIV/0!</v>
      </c>
      <c r="AD3" s="21"/>
      <c r="AE3" s="21">
        <v>0</v>
      </c>
      <c r="AF3" s="21">
        <v>0</v>
      </c>
      <c r="AG3" s="21">
        <v>30794</v>
      </c>
      <c r="AH3" s="21">
        <f>AG3*SQRT(((AF4/AE4)^2)+((AF5/AE5)^2)+((AF6/AE6)^2)+((AF7/AE7)^2)+((AF8/AE8)^2)+((AF9/AE9)^2)+((AF10/AE10)^2)+((AF11/AE11)^2))</f>
        <v>130.4140778875207</v>
      </c>
      <c r="AI3" s="20">
        <v>569.65599999999995</v>
      </c>
      <c r="AJ3" s="20">
        <v>16.159489074548201</v>
      </c>
      <c r="AK3" s="20">
        <f>AI3*(AJ3/100)</f>
        <v>92.053499082508282</v>
      </c>
      <c r="AL3" s="20">
        <f>AI3-AI$3</f>
        <v>0</v>
      </c>
      <c r="AM3" s="20">
        <f>SQRT((AK3^2)+(AK$3^2))</f>
        <v>130.18330686638248</v>
      </c>
      <c r="AN3" s="20">
        <f>AL3*$DQ3</f>
        <v>0</v>
      </c>
      <c r="AO3" s="20" t="e">
        <f>AN3*SQRT(((AM3/AL3)^2)+(($DR3/$DQ3)^2))</f>
        <v>#DIV/0!</v>
      </c>
      <c r="AP3" s="20"/>
      <c r="AQ3" s="20">
        <v>0</v>
      </c>
      <c r="AR3" s="20">
        <v>0</v>
      </c>
      <c r="AS3" s="20">
        <v>7516.8</v>
      </c>
      <c r="AT3" s="20">
        <f>AS3*SQRT(((AR4/AQ4)^2)+((AR5/AQ5)^2)+((AR6/AQ6)^2)+((AR7/AQ7)^2)+((AR8/AQ8)^2)+((AR9/AQ9)^2)+((AR10/AQ10)^2)+((AR11/AQ11)^2))</f>
        <v>153.7953924924073</v>
      </c>
      <c r="AU3" s="21">
        <v>37.042000000000002</v>
      </c>
      <c r="AV3" s="21">
        <v>57.059216932973797</v>
      </c>
      <c r="AW3" s="21">
        <f>AU3*(AV3/100)</f>
        <v>21.135875136312155</v>
      </c>
      <c r="AX3" s="21">
        <f>AU3-AU$3</f>
        <v>0</v>
      </c>
      <c r="AY3" s="21">
        <f>SQRT((AW3^2)+(AW$3^2))</f>
        <v>29.890641270396937</v>
      </c>
      <c r="AZ3" s="21">
        <f>AX3*$DQ3</f>
        <v>0</v>
      </c>
      <c r="BA3" s="21" t="e">
        <f>AZ3*SQRT(((AY3/AX3)^2)+(($DR3/$DQ3)^2))</f>
        <v>#DIV/0!</v>
      </c>
      <c r="BB3" s="21"/>
      <c r="BC3" s="21">
        <v>0</v>
      </c>
      <c r="BD3" s="21">
        <v>0</v>
      </c>
      <c r="BE3" s="21">
        <v>128502</v>
      </c>
      <c r="BF3" s="21">
        <f>BE3*SQRT(((BD4/BC4)^2)+((BD5/BC5)^2)+((BD6/BC6)^2)+((BD7/BC7)^2)+((BD8/BC8)^2)+((BD9/BC9)^2)+((BD10/BC10)^2)+((BD11/BC11)^2))</f>
        <v>541.2824716640597</v>
      </c>
      <c r="BG3" s="20">
        <v>3.0030000000000001</v>
      </c>
      <c r="BH3" s="20">
        <v>161.01529717988299</v>
      </c>
      <c r="BI3" s="20">
        <f>BG3*(BH3/100)</f>
        <v>4.8352893743118859</v>
      </c>
      <c r="BJ3" s="20">
        <f>BG3-BG$3</f>
        <v>0</v>
      </c>
      <c r="BK3" s="20">
        <f>SQRT((BI3^2)+(BI$3^2))</f>
        <v>6.8381318111503857</v>
      </c>
      <c r="BL3" s="20">
        <f>BJ3*$DQ3</f>
        <v>0</v>
      </c>
      <c r="BM3" s="20" t="e">
        <f>BL3*SQRT(((BK3/BJ3)^2)+(($DR3/$DQ3)^2))</f>
        <v>#DIV/0!</v>
      </c>
      <c r="BN3" s="20"/>
      <c r="BO3" s="20">
        <v>0</v>
      </c>
      <c r="BP3" s="20">
        <v>0</v>
      </c>
      <c r="BQ3" s="20">
        <v>102581</v>
      </c>
      <c r="BR3" s="20">
        <f>BQ3*SQRT(((BP4/BO4)^2)+((BP5/BO5)^2)+((BP6/BO6)^2)+((BP7/BO7)^2)+((BP8/BO8)^2)+((BP9/BO9)^2)+((BP10/BO10)^2)+((BP11/BO11)^2))</f>
        <v>603.90611785194744</v>
      </c>
      <c r="BS3" s="21">
        <v>372.43599999999998</v>
      </c>
      <c r="BT3" s="21">
        <v>25.7787082819044</v>
      </c>
      <c r="BU3" s="21">
        <f>BS3*(BT3/100)</f>
        <v>96.009189976793465</v>
      </c>
      <c r="BV3" s="21">
        <f>BS3-BS$3</f>
        <v>0</v>
      </c>
      <c r="BW3" s="21">
        <f>SQRT((BU3^2)+(BU$3^2))</f>
        <v>135.77749857763635</v>
      </c>
      <c r="BX3" s="21">
        <f>BV3*$DQ3</f>
        <v>0</v>
      </c>
      <c r="BY3" s="21" t="e">
        <f>BX3*SQRT(((BW3/BV3)^2)+(($DR3/$DQ3)^2))</f>
        <v>#DIV/0!</v>
      </c>
      <c r="BZ3" s="21"/>
      <c r="CA3" s="21">
        <v>0</v>
      </c>
      <c r="CB3" s="21">
        <v>0</v>
      </c>
      <c r="CC3" s="21">
        <v>86616</v>
      </c>
      <c r="CD3" s="21">
        <f>CC3*SQRT(((CB4/CA4)^2)+((CB5/CA5)^2)+((CB6/CA6)^2)+((CB7/CA7)^2)+((CB8/CA8)^2)+((CB9/CA9)^2)+((CB10/CA10)^2)+((CB11/CA11)^2))</f>
        <v>365.56082974724484</v>
      </c>
      <c r="CE3" s="20">
        <v>10.01</v>
      </c>
      <c r="CF3" s="20">
        <v>94.280904158206297</v>
      </c>
      <c r="CG3" s="20">
        <f>CE3*(CF3/100)</f>
        <v>9.4375185062364508</v>
      </c>
      <c r="CH3" s="20">
        <f>CE3-CE$3</f>
        <v>0</v>
      </c>
      <c r="CI3" s="20">
        <f>SQRT((CG3^2)+(CG$3^2))</f>
        <v>13.346666666666662</v>
      </c>
      <c r="CJ3" s="20">
        <f>CH3*$DQ3</f>
        <v>0</v>
      </c>
      <c r="CK3" s="20" t="e">
        <f>CJ3*SQRT(((CI3/CH3)^2)+(($DR3/$DQ3)^2))</f>
        <v>#DIV/0!</v>
      </c>
      <c r="CL3" s="20"/>
      <c r="CM3" s="20">
        <v>0</v>
      </c>
      <c r="CN3" s="20">
        <v>0</v>
      </c>
      <c r="CO3" s="20">
        <v>160662</v>
      </c>
      <c r="CP3" s="20">
        <f>CO3*SQRT(((CN4/CM4)^2)+((CN5/CM5)^2)+((CN6/CM6)^2)+((CN7/CM7)^2)+((CN8/CM8)^2)+((CN9/CM9)^2)+((CN10/CM10)^2)+((CN11/CM11)^2))</f>
        <v>764.01182332107237</v>
      </c>
      <c r="CQ3" s="19">
        <v>1439839.7479999999</v>
      </c>
      <c r="CR3" s="19">
        <v>1.46623633018598</v>
      </c>
      <c r="CS3" s="19">
        <v>100</v>
      </c>
      <c r="CT3" s="18">
        <v>1040951.629</v>
      </c>
      <c r="CU3" s="18">
        <v>0.61320231015416005</v>
      </c>
      <c r="CV3" s="18">
        <v>100</v>
      </c>
      <c r="CW3" s="19">
        <v>687380.30299999996</v>
      </c>
      <c r="CX3" s="19">
        <v>0.74888341241407597</v>
      </c>
      <c r="CY3" s="19">
        <v>100</v>
      </c>
      <c r="CZ3" s="18">
        <v>97294.721999999994</v>
      </c>
      <c r="DA3" s="18">
        <v>1.1319230133778899</v>
      </c>
      <c r="DB3" s="18">
        <v>100</v>
      </c>
      <c r="DC3" s="19">
        <v>1162726.162</v>
      </c>
      <c r="DD3" s="19">
        <v>0.622893766399086</v>
      </c>
      <c r="DE3" s="19">
        <v>100</v>
      </c>
      <c r="DF3" s="18">
        <v>163030.25099999999</v>
      </c>
      <c r="DG3" s="18">
        <v>0.90906202109315204</v>
      </c>
      <c r="DH3" s="18">
        <v>100</v>
      </c>
      <c r="DI3" s="22"/>
      <c r="DJ3" s="23">
        <f>AVERAGE(CS3,CY3,DE3)</f>
        <v>100</v>
      </c>
      <c r="DK3" s="23">
        <f>STDEV(CS3,CY3,DE3)</f>
        <v>0</v>
      </c>
      <c r="DL3" s="23">
        <f>AVERAGE(CV3,DB3,DH3)</f>
        <v>100</v>
      </c>
      <c r="DM3" s="23">
        <f>STDEV(CV3,DB3,DH3)</f>
        <v>0</v>
      </c>
      <c r="DN3" s="24">
        <v>100</v>
      </c>
      <c r="DO3" s="24">
        <v>0.19743588884966909</v>
      </c>
      <c r="DP3" s="22"/>
      <c r="DQ3" s="24">
        <f>DN3/DJ3</f>
        <v>1</v>
      </c>
      <c r="DR3" s="24">
        <f>DQ3*SQRT(((DO3/DN3)^2)+((DK3/DJ3)^2))</f>
        <v>1.974358888496691E-3</v>
      </c>
      <c r="DS3" s="24">
        <f>DN3/DL3</f>
        <v>1</v>
      </c>
      <c r="DT3" s="24">
        <f>DS3*SQRT(((DO3/DN3)^2)+((DM3/DL3)^2))</f>
        <v>1.974358888496691E-3</v>
      </c>
    </row>
    <row r="4" spans="1:124" x14ac:dyDescent="0.25">
      <c r="A4" s="1" t="s">
        <v>75</v>
      </c>
      <c r="B4" s="5">
        <v>43658.484293981499</v>
      </c>
      <c r="C4" s="3" t="s">
        <v>12</v>
      </c>
      <c r="D4" s="1" t="s">
        <v>75</v>
      </c>
      <c r="E4" s="18">
        <v>921381.054</v>
      </c>
      <c r="F4" s="18">
        <v>1.27867456007056</v>
      </c>
      <c r="G4" s="18">
        <v>1</v>
      </c>
      <c r="H4" s="19">
        <v>55630.826000000001</v>
      </c>
      <c r="I4" s="19">
        <v>2.2231071791393302</v>
      </c>
      <c r="J4" s="19">
        <v>1</v>
      </c>
      <c r="K4" s="20">
        <v>19427.710999999999</v>
      </c>
      <c r="L4" s="20">
        <v>2.2076300041997099</v>
      </c>
      <c r="M4" s="20">
        <f t="shared" ref="M4:M23" si="0">K4*(L4/100)</f>
        <v>428.89197716520749</v>
      </c>
      <c r="N4" s="20">
        <f t="shared" ref="N4:N23" si="1">K4-K$3</f>
        <v>14891.968999999999</v>
      </c>
      <c r="O4" s="20">
        <f t="shared" ref="O4:O23" si="2">SQRT((M4^2)+(M$3^2))</f>
        <v>500.6719080562479</v>
      </c>
      <c r="P4" s="20">
        <f t="shared" ref="P4:P23" si="3">N4*DS4</f>
        <v>14785.306043191489</v>
      </c>
      <c r="Q4" s="20">
        <f t="shared" ref="Q4:Q23" si="4">P4*SQRT(((O4/N4)^2)+((DT4/DS4)^2))</f>
        <v>503.33929299592199</v>
      </c>
      <c r="R4" s="20">
        <v>1</v>
      </c>
      <c r="S4" s="20">
        <v>0.98353278660976451</v>
      </c>
      <c r="T4" s="20">
        <v>1.3726276270728428E-3</v>
      </c>
      <c r="U4" s="20"/>
      <c r="V4" s="20"/>
      <c r="W4" s="21">
        <v>30937.633000000002</v>
      </c>
      <c r="X4" s="21">
        <v>2.0327472892777898</v>
      </c>
      <c r="Y4" s="21">
        <f t="shared" ref="Y4:Y23" si="5">W4*(X4/100)</f>
        <v>628.88389617421103</v>
      </c>
      <c r="Z4" s="21">
        <f t="shared" ref="Z4:Z23" si="6">W4-W$3</f>
        <v>30492.119000000002</v>
      </c>
      <c r="AA4" s="21">
        <f t="shared" ref="AA4:AA23" si="7">SQRT((Y4^2)+(Y$3^2))</f>
        <v>635.3367868081466</v>
      </c>
      <c r="AB4" s="21">
        <f t="shared" ref="AB4:AB23" si="8">Z4*$DQ4</f>
        <v>29383.494920849396</v>
      </c>
      <c r="AC4" s="21">
        <f t="shared" ref="AC4:AC22" si="9">AB4*SQRT(((AA4/Z4)^2)+(($DR4/$DQ4)^2))</f>
        <v>1232.3396013136685</v>
      </c>
      <c r="AD4" s="21">
        <v>1</v>
      </c>
      <c r="AE4" s="21">
        <v>0.90916901188816113</v>
      </c>
      <c r="AF4" s="21">
        <v>1.3577962587399464E-3</v>
      </c>
      <c r="AG4" s="21"/>
      <c r="AH4" s="21"/>
      <c r="AI4" s="20">
        <v>8324.43</v>
      </c>
      <c r="AJ4" s="20">
        <v>5.4931757509119397</v>
      </c>
      <c r="AK4" s="20">
        <f t="shared" ref="AK4:AK23" si="10">AI4*(AJ4/100)</f>
        <v>457.27557016163883</v>
      </c>
      <c r="AL4" s="20">
        <f t="shared" ref="AL4:AL23" si="11">AI4-AI$3</f>
        <v>7754.7740000000003</v>
      </c>
      <c r="AM4" s="20">
        <f t="shared" ref="AM4:AM23" si="12">SQRT((AK4^2)+(AK$3^2))</f>
        <v>466.44913308954193</v>
      </c>
      <c r="AN4" s="20">
        <f t="shared" ref="AN4:AN23" si="13">AL4*$DQ4</f>
        <v>7472.8280589923888</v>
      </c>
      <c r="AO4" s="20">
        <f t="shared" ref="AO4:AO22" si="14">AN4*SQRT(((AM4/AL4)^2)+(($DR4/$DQ4)^2))</f>
        <v>525.37877381465125</v>
      </c>
      <c r="AP4" s="20">
        <v>1</v>
      </c>
      <c r="AQ4" s="20">
        <v>0.94266874271268597</v>
      </c>
      <c r="AR4" s="20">
        <v>6.8183050983697683E-3</v>
      </c>
      <c r="AS4" s="20"/>
      <c r="AT4" s="20"/>
      <c r="AU4" s="21">
        <v>130303.079</v>
      </c>
      <c r="AV4" s="21">
        <v>1.8066861623531101</v>
      </c>
      <c r="AW4" s="21">
        <f t="shared" ref="AW4:AW23" si="15">AU4*(AV4/100)</f>
        <v>2354.1676974130414</v>
      </c>
      <c r="AX4" s="21">
        <f t="shared" ref="AX4:AX23" si="16">AU4-AU$3</f>
        <v>130266.037</v>
      </c>
      <c r="AY4" s="21">
        <f t="shared" ref="AY4:AY23" si="17">SQRT((AW4^2)+(AW$3^2))</f>
        <v>2354.2625751518881</v>
      </c>
      <c r="AZ4" s="21">
        <f t="shared" ref="AZ4:AZ23" si="18">AX4*$DQ4</f>
        <v>125529.86024187689</v>
      </c>
      <c r="BA4" s="21">
        <f t="shared" ref="BA4:BA22" si="19">AZ4*SQRT(((AY4/AX4)^2)+(($DR4/$DQ4)^2))</f>
        <v>5101.2594811243689</v>
      </c>
      <c r="BB4" s="21">
        <v>1</v>
      </c>
      <c r="BC4" s="21">
        <v>0.92384210301083536</v>
      </c>
      <c r="BD4" s="21">
        <v>1.3722436033588269E-3</v>
      </c>
      <c r="BE4" s="21"/>
      <c r="BF4" s="21"/>
      <c r="BG4" s="20">
        <v>34004.803999999996</v>
      </c>
      <c r="BH4" s="20">
        <v>2.19054032031277</v>
      </c>
      <c r="BI4" s="20">
        <f t="shared" ref="BI4:BI23" si="20">BG4*(BH4/100)</f>
        <v>744.8889424633295</v>
      </c>
      <c r="BJ4" s="20">
        <f t="shared" ref="BJ4:BJ23" si="21">BG4-BG$3</f>
        <v>34001.800999999999</v>
      </c>
      <c r="BK4" s="20">
        <f t="shared" ref="BK4:BK23" si="22">SQRT((BI4^2)+(BI$3^2))</f>
        <v>744.90463592829838</v>
      </c>
      <c r="BL4" s="20">
        <f t="shared" ref="BL4:BL23" si="23">BJ4*$DQ4</f>
        <v>32765.572867639399</v>
      </c>
      <c r="BM4" s="20">
        <f t="shared" ref="BM4:BM22" si="24">BL4*SQRT(((BK4/BJ4)^2)+(($DR4/$DQ4)^2))</f>
        <v>1391.962508059097</v>
      </c>
      <c r="BN4" s="20">
        <v>1</v>
      </c>
      <c r="BO4" s="20">
        <v>0.31775441568627849</v>
      </c>
      <c r="BP4" s="20">
        <v>6.6049338070432479E-4</v>
      </c>
      <c r="BQ4" s="20"/>
      <c r="BR4" s="20"/>
      <c r="BS4" s="21">
        <v>86639.281000000003</v>
      </c>
      <c r="BT4" s="21">
        <v>1.63187975809076</v>
      </c>
      <c r="BU4" s="21">
        <f t="shared" ref="BU4:BU23" si="25">BS4*(BT4/100)</f>
        <v>1413.8488891943737</v>
      </c>
      <c r="BV4" s="21">
        <f t="shared" ref="BV4:BV23" si="26">BS4-BS$3</f>
        <v>86266.845000000001</v>
      </c>
      <c r="BW4" s="21">
        <f t="shared" ref="BW4:BW23" si="27">SQRT((BU4^2)+(BU$3^2))</f>
        <v>1417.1049523716176</v>
      </c>
      <c r="BX4" s="21">
        <f t="shared" ref="BX4:BX23" si="28">BV4*$DQ4</f>
        <v>83130.378767549802</v>
      </c>
      <c r="BY4" s="21">
        <f t="shared" ref="BY4:BY22" si="29">BX4*SQRT(((BW4/BV4)^2)+(($DR4/$DQ4)^2))</f>
        <v>3319.6561737030693</v>
      </c>
      <c r="BZ4" s="21">
        <v>1</v>
      </c>
      <c r="CA4" s="21">
        <v>0.92202411264741624</v>
      </c>
      <c r="CB4" s="21">
        <v>1.372232282096941E-3</v>
      </c>
      <c r="CC4" s="21"/>
      <c r="CD4" s="21"/>
      <c r="CE4" s="20">
        <v>82290.744000000006</v>
      </c>
      <c r="CF4" s="20">
        <v>1.40325002577589</v>
      </c>
      <c r="CG4" s="20">
        <f t="shared" ref="CG4:CG23" si="30">CE4*(CF4/100)</f>
        <v>1154.7448863911716</v>
      </c>
      <c r="CH4" s="20">
        <f t="shared" ref="CH4:CH23" si="31">CE4-CE$3</f>
        <v>82280.734000000011</v>
      </c>
      <c r="CI4" s="20">
        <f t="shared" ref="CI4:CI23" si="32">SQRT((CG4^2)+(CG$3^2))</f>
        <v>1154.7834513025009</v>
      </c>
      <c r="CJ4" s="20">
        <f t="shared" ref="CJ4:CJ23" si="33">CH4*$DQ4</f>
        <v>79289.193695353228</v>
      </c>
      <c r="CK4" s="20">
        <f t="shared" ref="CK4:CK22" si="34">CJ4*SQRT(((CI4/CH4)^2)+(($DR4/$DQ4)^2))</f>
        <v>3093.0721815081179</v>
      </c>
      <c r="CL4" s="20">
        <v>1</v>
      </c>
      <c r="CM4" s="20">
        <v>0.46343604347493367</v>
      </c>
      <c r="CN4" s="20">
        <v>7.7757306486403357E-4</v>
      </c>
      <c r="CO4" s="20"/>
      <c r="CP4" s="20"/>
      <c r="CQ4" s="19">
        <v>1561057.03</v>
      </c>
      <c r="CR4" s="19">
        <v>1.07225001665413</v>
      </c>
      <c r="CS4" s="19">
        <v>108.13901324031499</v>
      </c>
      <c r="CT4" s="18">
        <v>1056835.5449999999</v>
      </c>
      <c r="CU4" s="18">
        <v>1.1908756431355001</v>
      </c>
      <c r="CV4" s="18">
        <v>101.26390103996999</v>
      </c>
      <c r="CW4" s="19">
        <v>702032.07</v>
      </c>
      <c r="CX4" s="19">
        <v>0.60558956601579295</v>
      </c>
      <c r="CY4" s="19">
        <v>101.867971962456</v>
      </c>
      <c r="CZ4" s="18">
        <v>98221.433000000005</v>
      </c>
      <c r="DA4" s="18">
        <v>1.9847900253273301</v>
      </c>
      <c r="DB4" s="18">
        <v>100.69195565839</v>
      </c>
      <c r="DC4" s="19">
        <v>1181715.635</v>
      </c>
      <c r="DD4" s="19">
        <v>0.72454562006314405</v>
      </c>
      <c r="DE4" s="19">
        <v>101.370906132971</v>
      </c>
      <c r="DF4" s="18">
        <v>163886.337</v>
      </c>
      <c r="DG4" s="18">
        <v>1.8415720685321</v>
      </c>
      <c r="DH4" s="18">
        <v>100.26568904529201</v>
      </c>
      <c r="DI4" s="22"/>
      <c r="DJ4" s="24">
        <f t="shared" ref="DJ4:DJ23" si="35">AVERAGE(CS4,CY4,DE4)</f>
        <v>103.79263044524733</v>
      </c>
      <c r="DK4" s="24">
        <f t="shared" ref="DK4:DK23" si="36">STDEV(CS4,CY4,DE4)</f>
        <v>3.7722740039206526</v>
      </c>
      <c r="DL4" s="24">
        <f t="shared" ref="DL4:DL23" si="37">AVERAGE(CV4,DB4,DH4)</f>
        <v>100.74051524788399</v>
      </c>
      <c r="DM4" s="24">
        <f t="shared" ref="DM4:DM23" si="38">STDEV(CV4,DB4,DH4)</f>
        <v>0.5008745570286246</v>
      </c>
      <c r="DN4" s="24">
        <v>100.0189665240885</v>
      </c>
      <c r="DO4" s="24">
        <v>0.19747333605366829</v>
      </c>
      <c r="DP4" s="22"/>
      <c r="DQ4" s="24">
        <f t="shared" ref="DQ4:DQ23" si="39">DN4/DJ4</f>
        <v>0.96364227493830101</v>
      </c>
      <c r="DR4" s="24">
        <f t="shared" ref="DR4:DR23" si="40">DQ4*SQRT(((DO4/DN4)^2)+((DK4/DJ4)^2))</f>
        <v>3.5074575888023429E-2</v>
      </c>
      <c r="DS4" s="24">
        <f t="shared" ref="DS4:DS23" si="41">DN4/DL4</f>
        <v>0.9928375517832122</v>
      </c>
      <c r="DT4" s="24">
        <f t="shared" ref="DT4:DT23" si="42">DS4*SQRT(((DO4/DN4)^2)+((DM4/DL4)^2))</f>
        <v>5.311277996125398E-3</v>
      </c>
    </row>
    <row r="5" spans="1:124" x14ac:dyDescent="0.25">
      <c r="A5" s="1" t="s">
        <v>20</v>
      </c>
      <c r="B5" s="5">
        <v>43658.4910648148</v>
      </c>
      <c r="C5" s="3" t="s">
        <v>39</v>
      </c>
      <c r="D5" s="1" t="s">
        <v>20</v>
      </c>
      <c r="E5" s="18">
        <v>1018805.047</v>
      </c>
      <c r="F5" s="18">
        <v>1.09849467561451</v>
      </c>
      <c r="G5" s="18">
        <v>4.8835181798675702</v>
      </c>
      <c r="H5" s="19">
        <v>218158.79300000001</v>
      </c>
      <c r="I5" s="19">
        <v>1.34500520239406</v>
      </c>
      <c r="J5" s="19">
        <v>4.99036322779006</v>
      </c>
      <c r="K5" s="20">
        <v>76754.604999999996</v>
      </c>
      <c r="L5" s="20">
        <v>1.2524302936492799</v>
      </c>
      <c r="M5" s="20">
        <f t="shared" si="0"/>
        <v>961.29792479084483</v>
      </c>
      <c r="N5" s="20">
        <f t="shared" si="1"/>
        <v>72218.862999999998</v>
      </c>
      <c r="O5" s="20">
        <f t="shared" si="2"/>
        <v>995.39827790045319</v>
      </c>
      <c r="P5" s="20">
        <f t="shared" si="3"/>
        <v>71340.606881686428</v>
      </c>
      <c r="Q5" s="20">
        <f t="shared" si="4"/>
        <v>1015.2297316815196</v>
      </c>
      <c r="R5" s="20">
        <v>4.9940397240661003</v>
      </c>
      <c r="S5" s="20">
        <v>4.8664515354991211</v>
      </c>
      <c r="T5" s="20">
        <v>6.7916754899375875E-3</v>
      </c>
      <c r="U5" s="20"/>
      <c r="V5" s="20"/>
      <c r="W5" s="21">
        <v>149899.62400000001</v>
      </c>
      <c r="X5" s="21">
        <v>1.01830343296927</v>
      </c>
      <c r="Y5" s="21">
        <f t="shared" si="5"/>
        <v>1526.4330172000277</v>
      </c>
      <c r="Z5" s="21">
        <f t="shared" si="6"/>
        <v>149454.11000000002</v>
      </c>
      <c r="AA5" s="21">
        <f t="shared" si="7"/>
        <v>1529.1028852902034</v>
      </c>
      <c r="AB5" s="21">
        <f t="shared" si="8"/>
        <v>144431.2826457964</v>
      </c>
      <c r="AC5" s="21">
        <f t="shared" si="9"/>
        <v>5162.0471021190069</v>
      </c>
      <c r="AD5" s="21">
        <v>4.9961344441950803</v>
      </c>
      <c r="AE5" s="21">
        <v>4.4985047719480207</v>
      </c>
      <c r="AF5" s="21">
        <v>6.7182895727797088E-3</v>
      </c>
      <c r="AG5" s="21"/>
      <c r="AH5" s="21"/>
      <c r="AI5" s="20">
        <v>38508.033000000003</v>
      </c>
      <c r="AJ5" s="20">
        <v>1.9647638817189901</v>
      </c>
      <c r="AK5" s="20">
        <f t="shared" si="10"/>
        <v>756.59192394442971</v>
      </c>
      <c r="AL5" s="20">
        <f t="shared" si="11"/>
        <v>37938.377</v>
      </c>
      <c r="AM5" s="20">
        <f t="shared" si="12"/>
        <v>762.17136266804664</v>
      </c>
      <c r="AN5" s="20">
        <f t="shared" si="13"/>
        <v>36663.35072089875</v>
      </c>
      <c r="AO5" s="20">
        <f t="shared" si="14"/>
        <v>1455.6329358952994</v>
      </c>
      <c r="AP5" s="20">
        <v>4.9957685128518703</v>
      </c>
      <c r="AQ5" s="20">
        <v>4.6642591003540543</v>
      </c>
      <c r="AR5" s="20">
        <v>3.3736499240794401E-2</v>
      </c>
      <c r="AS5" s="20"/>
      <c r="AT5" s="20"/>
      <c r="AU5" s="21">
        <v>639955.79200000002</v>
      </c>
      <c r="AV5" s="21">
        <v>0.49058413865545403</v>
      </c>
      <c r="AW5" s="21">
        <f t="shared" si="15"/>
        <v>3139.5216099588893</v>
      </c>
      <c r="AX5" s="21">
        <f t="shared" si="16"/>
        <v>639918.75</v>
      </c>
      <c r="AY5" s="21">
        <f t="shared" si="17"/>
        <v>3139.5927545808604</v>
      </c>
      <c r="AZ5" s="21">
        <f t="shared" si="18"/>
        <v>618412.47357864375</v>
      </c>
      <c r="BA5" s="21">
        <f t="shared" si="19"/>
        <v>21393.642939861318</v>
      </c>
      <c r="BB5" s="21">
        <v>4.9965729983452896</v>
      </c>
      <c r="BC5" s="21">
        <v>4.5711062020138069</v>
      </c>
      <c r="BD5" s="21">
        <v>6.7897742094499723E-3</v>
      </c>
      <c r="BE5" s="21"/>
      <c r="BF5" s="21"/>
      <c r="BG5" s="20">
        <v>170213.027</v>
      </c>
      <c r="BH5" s="20">
        <v>0.81655768928424</v>
      </c>
      <c r="BI5" s="20">
        <f t="shared" si="20"/>
        <v>1389.8875601319596</v>
      </c>
      <c r="BJ5" s="20">
        <f t="shared" si="21"/>
        <v>170210.024</v>
      </c>
      <c r="BK5" s="20">
        <f t="shared" si="22"/>
        <v>1389.8959708672103</v>
      </c>
      <c r="BL5" s="20">
        <f t="shared" si="23"/>
        <v>164489.63555095129</v>
      </c>
      <c r="BM5" s="20">
        <f t="shared" si="24"/>
        <v>5790.8412453122837</v>
      </c>
      <c r="BN5" s="20">
        <v>5.0002271267879701</v>
      </c>
      <c r="BO5" s="20">
        <v>1.5722266559697868</v>
      </c>
      <c r="BP5" s="20">
        <v>3.2680772556718885E-3</v>
      </c>
      <c r="BQ5" s="20"/>
      <c r="BR5" s="20"/>
      <c r="BS5" s="21">
        <v>426533.1</v>
      </c>
      <c r="BT5" s="21">
        <v>0.53513411346631201</v>
      </c>
      <c r="BU5" s="21">
        <f t="shared" si="25"/>
        <v>2282.5241233253778</v>
      </c>
      <c r="BV5" s="21">
        <f t="shared" si="26"/>
        <v>426160.66399999999</v>
      </c>
      <c r="BW5" s="21">
        <f t="shared" si="27"/>
        <v>2284.5424351765246</v>
      </c>
      <c r="BX5" s="21">
        <f t="shared" si="28"/>
        <v>411838.33161031344</v>
      </c>
      <c r="BY5" s="21">
        <f t="shared" si="29"/>
        <v>14275.072813088524</v>
      </c>
      <c r="BZ5" s="21">
        <v>4.9976664874744703</v>
      </c>
      <c r="CA5" s="21">
        <v>4.5621109126690769</v>
      </c>
      <c r="CB5" s="21">
        <v>6.7897181584961885E-3</v>
      </c>
      <c r="CC5" s="21"/>
      <c r="CD5" s="21"/>
      <c r="CE5" s="20">
        <v>403811.58199999999</v>
      </c>
      <c r="CF5" s="20">
        <v>0.73115356628511696</v>
      </c>
      <c r="CG5" s="20">
        <f t="shared" si="30"/>
        <v>2952.4827828653497</v>
      </c>
      <c r="CH5" s="20">
        <f t="shared" si="31"/>
        <v>403801.57199999999</v>
      </c>
      <c r="CI5" s="20">
        <f t="shared" si="32"/>
        <v>2952.4978661926029</v>
      </c>
      <c r="CJ5" s="20">
        <f t="shared" si="33"/>
        <v>390230.68002846424</v>
      </c>
      <c r="CK5" s="20">
        <f t="shared" si="34"/>
        <v>13664.577736017063</v>
      </c>
      <c r="CL5" s="20">
        <v>4.9963821732903799</v>
      </c>
      <c r="CM5" s="20">
        <v>2.2930491754608457</v>
      </c>
      <c r="CN5" s="20">
        <v>3.8473810812916331E-3</v>
      </c>
      <c r="CO5" s="20"/>
      <c r="CP5" s="20"/>
      <c r="CQ5" s="19">
        <v>1541923.3540000001</v>
      </c>
      <c r="CR5" s="19">
        <v>0.77906245360484505</v>
      </c>
      <c r="CS5" s="19">
        <v>107.228645839831</v>
      </c>
      <c r="CT5" s="18">
        <v>1045597.931</v>
      </c>
      <c r="CU5" s="18">
        <v>0.97604729315871497</v>
      </c>
      <c r="CV5" s="18">
        <v>100.576463237854</v>
      </c>
      <c r="CW5" s="19">
        <v>693482.29599999997</v>
      </c>
      <c r="CX5" s="19">
        <v>0.87191700574744702</v>
      </c>
      <c r="CY5" s="19">
        <v>101.01840074540701</v>
      </c>
      <c r="CZ5" s="18">
        <v>98238.847999999998</v>
      </c>
      <c r="DA5" s="18">
        <v>1.1845596918843</v>
      </c>
      <c r="DB5" s="18">
        <v>101.10116805080401</v>
      </c>
      <c r="DC5" s="19">
        <v>1175473.7420000001</v>
      </c>
      <c r="DD5" s="19">
        <v>1.0014741111955801</v>
      </c>
      <c r="DE5" s="19">
        <v>101.22730655309999</v>
      </c>
      <c r="DF5" s="18">
        <v>164574.182</v>
      </c>
      <c r="DG5" s="18">
        <v>0.85488749441156997</v>
      </c>
      <c r="DH5" s="18">
        <v>101.077781565967</v>
      </c>
      <c r="DI5" s="22"/>
      <c r="DJ5" s="24">
        <f t="shared" si="35"/>
        <v>103.15811771277934</v>
      </c>
      <c r="DK5" s="24">
        <f t="shared" si="36"/>
        <v>3.5267279217372351</v>
      </c>
      <c r="DL5" s="24">
        <f t="shared" si="37"/>
        <v>100.91847095154166</v>
      </c>
      <c r="DM5" s="24">
        <f t="shared" si="38"/>
        <v>0.29641809844315814</v>
      </c>
      <c r="DN5" s="24">
        <v>99.691197897353021</v>
      </c>
      <c r="DO5" s="24">
        <v>0.19721672190464731</v>
      </c>
      <c r="DP5" s="22"/>
      <c r="DQ5" s="24">
        <f t="shared" si="39"/>
        <v>0.96639217647340969</v>
      </c>
      <c r="DR5" s="24">
        <f t="shared" si="40"/>
        <v>3.3093891046660891E-2</v>
      </c>
      <c r="DS5" s="24">
        <f t="shared" si="41"/>
        <v>0.98783896503170421</v>
      </c>
      <c r="DT5" s="24">
        <f t="shared" si="42"/>
        <v>3.4982252093942647E-3</v>
      </c>
    </row>
    <row r="6" spans="1:124" x14ac:dyDescent="0.25">
      <c r="A6" s="1" t="s">
        <v>55</v>
      </c>
      <c r="B6" s="5">
        <v>43658.497824074097</v>
      </c>
      <c r="C6" s="3" t="s">
        <v>70</v>
      </c>
      <c r="D6" s="1" t="s">
        <v>55</v>
      </c>
      <c r="E6" s="18">
        <v>1162781.9180000001</v>
      </c>
      <c r="F6" s="18">
        <v>1.04364078616514</v>
      </c>
      <c r="G6" s="18">
        <v>9.9499481658967106</v>
      </c>
      <c r="H6" s="19">
        <v>441055.79800000001</v>
      </c>
      <c r="I6" s="19">
        <v>1.1051545531526701</v>
      </c>
      <c r="J6" s="19">
        <v>10.079382876846401</v>
      </c>
      <c r="K6" s="20">
        <v>155383.39199999999</v>
      </c>
      <c r="L6" s="20">
        <v>1.0927520775692201</v>
      </c>
      <c r="M6" s="20">
        <f t="shared" si="0"/>
        <v>1697.9552442775253</v>
      </c>
      <c r="N6" s="20">
        <f t="shared" si="1"/>
        <v>150847.65</v>
      </c>
      <c r="O6" s="20">
        <f t="shared" si="2"/>
        <v>1717.491206093805</v>
      </c>
      <c r="P6" s="20">
        <f t="shared" si="3"/>
        <v>141311.33236664149</v>
      </c>
      <c r="Q6" s="20">
        <f t="shared" si="4"/>
        <v>1720.5082085146607</v>
      </c>
      <c r="R6" s="20">
        <v>10.0860595716599</v>
      </c>
      <c r="S6" s="20">
        <v>9.774002175461133</v>
      </c>
      <c r="T6" s="20">
        <v>1.3640848197764507E-2</v>
      </c>
      <c r="U6" s="20"/>
      <c r="V6" s="20"/>
      <c r="W6" s="21">
        <v>304425.84899999999</v>
      </c>
      <c r="X6" s="21">
        <v>1.3664929254190801</v>
      </c>
      <c r="Y6" s="21">
        <f t="shared" si="5"/>
        <v>4159.9576897319712</v>
      </c>
      <c r="Z6" s="21">
        <f t="shared" si="6"/>
        <v>303980.33499999996</v>
      </c>
      <c r="AA6" s="21">
        <f t="shared" si="7"/>
        <v>4160.9380983336678</v>
      </c>
      <c r="AB6" s="21">
        <f t="shared" si="8"/>
        <v>277431.24885444756</v>
      </c>
      <c r="AC6" s="21">
        <f t="shared" si="9"/>
        <v>10547.832048074339</v>
      </c>
      <c r="AD6" s="21">
        <v>10.0329691796746</v>
      </c>
      <c r="AE6" s="21">
        <v>9.0350011926775888</v>
      </c>
      <c r="AF6" s="21">
        <v>1.349343768545209E-2</v>
      </c>
      <c r="AG6" s="21"/>
      <c r="AH6" s="21"/>
      <c r="AI6" s="20">
        <v>77654.054999999993</v>
      </c>
      <c r="AJ6" s="20">
        <v>2.02927182228354</v>
      </c>
      <c r="AK6" s="20">
        <f t="shared" si="10"/>
        <v>1575.8118569755623</v>
      </c>
      <c r="AL6" s="20">
        <f t="shared" si="11"/>
        <v>77084.39899999999</v>
      </c>
      <c r="AM6" s="20">
        <f t="shared" si="12"/>
        <v>1578.4982911863108</v>
      </c>
      <c r="AN6" s="20">
        <f t="shared" si="13"/>
        <v>70351.988663228913</v>
      </c>
      <c r="AO6" s="20">
        <f t="shared" si="14"/>
        <v>2881.3884113204631</v>
      </c>
      <c r="AP6" s="20">
        <v>10.0307013023731</v>
      </c>
      <c r="AQ6" s="20">
        <v>9.3679097102318512</v>
      </c>
      <c r="AR6" s="20">
        <v>6.7757942212502545E-2</v>
      </c>
      <c r="AS6" s="20"/>
      <c r="AT6" s="20"/>
      <c r="AU6" s="21">
        <v>1306015.621</v>
      </c>
      <c r="AV6" s="21">
        <v>0.36123395278542902</v>
      </c>
      <c r="AW6" s="21">
        <f t="shared" si="15"/>
        <v>4717.7718517334679</v>
      </c>
      <c r="AX6" s="21">
        <f t="shared" si="16"/>
        <v>1305978.5790000001</v>
      </c>
      <c r="AY6" s="21">
        <f t="shared" si="17"/>
        <v>4717.8191964324378</v>
      </c>
      <c r="AZ6" s="21">
        <f t="shared" si="18"/>
        <v>1191916.7999769684</v>
      </c>
      <c r="BA6" s="21">
        <f t="shared" si="19"/>
        <v>42496.064148311532</v>
      </c>
      <c r="BB6" s="21">
        <v>10.0400768388135</v>
      </c>
      <c r="BC6" s="21">
        <v>9.1808172005486721</v>
      </c>
      <c r="BD6" s="21">
        <v>1.3637013273411075E-2</v>
      </c>
      <c r="BE6" s="21"/>
      <c r="BF6" s="21"/>
      <c r="BG6" s="20">
        <v>349583.49200000003</v>
      </c>
      <c r="BH6" s="20">
        <v>0.71831794447416297</v>
      </c>
      <c r="BI6" s="20">
        <f t="shared" si="20"/>
        <v>2511.1209539554002</v>
      </c>
      <c r="BJ6" s="20">
        <f t="shared" si="21"/>
        <v>349580.489</v>
      </c>
      <c r="BK6" s="20">
        <f t="shared" si="22"/>
        <v>2511.1256092472181</v>
      </c>
      <c r="BL6" s="20">
        <f t="shared" si="23"/>
        <v>319048.76885676989</v>
      </c>
      <c r="BM6" s="20">
        <f t="shared" si="24"/>
        <v>11546.412892965027</v>
      </c>
      <c r="BN6" s="20">
        <v>10.054458183476999</v>
      </c>
      <c r="BO6" s="20">
        <v>3.1577313867548025</v>
      </c>
      <c r="BP6" s="20">
        <v>6.5637848299479563E-3</v>
      </c>
      <c r="BQ6" s="20"/>
      <c r="BR6" s="20"/>
      <c r="BS6" s="21">
        <v>875384.55900000001</v>
      </c>
      <c r="BT6" s="21">
        <v>0.84599018543530502</v>
      </c>
      <c r="BU6" s="21">
        <f t="shared" si="25"/>
        <v>7405.6674539561272</v>
      </c>
      <c r="BV6" s="21">
        <f t="shared" si="26"/>
        <v>875012.12300000002</v>
      </c>
      <c r="BW6" s="21">
        <f t="shared" si="27"/>
        <v>7406.2897731013081</v>
      </c>
      <c r="BX6" s="21">
        <f t="shared" si="28"/>
        <v>798590.16553380503</v>
      </c>
      <c r="BY6" s="21">
        <f t="shared" si="29"/>
        <v>29121.381587011372</v>
      </c>
      <c r="BZ6" s="21">
        <v>10.052849770476699</v>
      </c>
      <c r="CA6" s="21">
        <v>9.1627506530894092</v>
      </c>
      <c r="CB6" s="21">
        <v>1.3636900217368948E-2</v>
      </c>
      <c r="CC6" s="21"/>
      <c r="CD6" s="21"/>
      <c r="CE6" s="20">
        <v>820858.65500000003</v>
      </c>
      <c r="CF6" s="20">
        <v>0.65977459324185805</v>
      </c>
      <c r="CG6" s="20">
        <f t="shared" si="30"/>
        <v>5415.8168521168373</v>
      </c>
      <c r="CH6" s="20">
        <f t="shared" si="31"/>
        <v>820848.64500000002</v>
      </c>
      <c r="CI6" s="20">
        <f t="shared" si="32"/>
        <v>5415.8250749473327</v>
      </c>
      <c r="CJ6" s="20">
        <f t="shared" si="33"/>
        <v>749157.22657793341</v>
      </c>
      <c r="CK6" s="20">
        <f t="shared" si="34"/>
        <v>27028.457030822763</v>
      </c>
      <c r="CL6" s="20">
        <v>10.0319288082034</v>
      </c>
      <c r="CM6" s="20">
        <v>4.6054640564903888</v>
      </c>
      <c r="CN6" s="20">
        <v>7.7273092298782847E-3</v>
      </c>
      <c r="CO6" s="20"/>
      <c r="CP6" s="20"/>
      <c r="CQ6" s="19">
        <v>1574871.703</v>
      </c>
      <c r="CR6" s="19">
        <v>1.1378472315946999</v>
      </c>
      <c r="CS6" s="19">
        <v>113.03395336813701</v>
      </c>
      <c r="CT6" s="18">
        <v>1068693.273</v>
      </c>
      <c r="CU6" s="18">
        <v>1.0948960058374</v>
      </c>
      <c r="CV6" s="18">
        <v>106.09634494887899</v>
      </c>
      <c r="CW6" s="19">
        <v>707636.17</v>
      </c>
      <c r="CX6" s="19">
        <v>0.91793054839614296</v>
      </c>
      <c r="CY6" s="19">
        <v>106.38755697814899</v>
      </c>
      <c r="CZ6" s="18">
        <v>99752.182000000001</v>
      </c>
      <c r="DA6" s="18">
        <v>1.2475019809474499</v>
      </c>
      <c r="DB6" s="18">
        <v>105.952453723172</v>
      </c>
      <c r="DC6" s="19">
        <v>1196687.0330000001</v>
      </c>
      <c r="DD6" s="19">
        <v>0.70262737636332995</v>
      </c>
      <c r="DE6" s="19">
        <v>106.36066322252201</v>
      </c>
      <c r="DF6" s="18">
        <v>166190.122</v>
      </c>
      <c r="DG6" s="18">
        <v>0.80418119052497805</v>
      </c>
      <c r="DH6" s="18">
        <v>105.345237238926</v>
      </c>
      <c r="DI6" s="22"/>
      <c r="DJ6" s="24">
        <f t="shared" si="35"/>
        <v>108.59405785626933</v>
      </c>
      <c r="DK6" s="24">
        <f t="shared" si="36"/>
        <v>3.8450858164350432</v>
      </c>
      <c r="DL6" s="24">
        <f t="shared" si="37"/>
        <v>105.79801197032566</v>
      </c>
      <c r="DM6" s="24">
        <f t="shared" si="38"/>
        <v>0.39866011746146895</v>
      </c>
      <c r="DN6" s="24">
        <v>99.109651580708118</v>
      </c>
      <c r="DO6" s="24">
        <v>0.20806669985833814</v>
      </c>
      <c r="DP6" s="22"/>
      <c r="DQ6" s="24">
        <f t="shared" si="39"/>
        <v>0.91266183009650137</v>
      </c>
      <c r="DR6" s="24">
        <f t="shared" si="40"/>
        <v>3.2372175120106116E-2</v>
      </c>
      <c r="DS6" s="24">
        <f t="shared" si="41"/>
        <v>0.9367817951863453</v>
      </c>
      <c r="DT6" s="24">
        <f t="shared" si="42"/>
        <v>4.0407853777625069E-3</v>
      </c>
    </row>
    <row r="7" spans="1:124" x14ac:dyDescent="0.25">
      <c r="A7" s="1" t="s">
        <v>74</v>
      </c>
      <c r="B7" s="5">
        <v>43658.504594907397</v>
      </c>
      <c r="C7" s="3" t="s">
        <v>76</v>
      </c>
      <c r="D7" s="1" t="s">
        <v>74</v>
      </c>
      <c r="E7" s="18">
        <v>1530714.074</v>
      </c>
      <c r="F7" s="18">
        <v>1.2272314513125799</v>
      </c>
      <c r="G7" s="18">
        <v>24.573634197859</v>
      </c>
      <c r="H7" s="19">
        <v>1062943.25</v>
      </c>
      <c r="I7" s="19">
        <v>0.80936453664584695</v>
      </c>
      <c r="J7" s="19">
        <v>24.9496659373544</v>
      </c>
      <c r="K7" s="20">
        <v>375139.47899999999</v>
      </c>
      <c r="L7" s="20">
        <v>0.59661866853913004</v>
      </c>
      <c r="M7" s="20">
        <f t="shared" si="0"/>
        <v>2238.1521647744294</v>
      </c>
      <c r="N7" s="20">
        <f t="shared" si="1"/>
        <v>370603.73699999996</v>
      </c>
      <c r="O7" s="20">
        <f t="shared" si="2"/>
        <v>2253.0089090202168</v>
      </c>
      <c r="P7" s="20">
        <f t="shared" si="3"/>
        <v>361463.33721759566</v>
      </c>
      <c r="Q7" s="20">
        <f t="shared" si="4"/>
        <v>3018.1766657231115</v>
      </c>
      <c r="R7" s="20">
        <v>24.9627340559381</v>
      </c>
      <c r="S7" s="20">
        <v>24.069463315441766</v>
      </c>
      <c r="T7" s="20">
        <v>3.4243148527247115E-2</v>
      </c>
      <c r="U7" s="20"/>
      <c r="V7" s="20"/>
      <c r="W7" s="21">
        <v>745295.88399999996</v>
      </c>
      <c r="X7" s="21">
        <v>1.41353080578946</v>
      </c>
      <c r="Y7" s="21">
        <f t="shared" si="5"/>
        <v>10534.986914620878</v>
      </c>
      <c r="Z7" s="21">
        <f t="shared" si="6"/>
        <v>744850.37</v>
      </c>
      <c r="AA7" s="21">
        <f t="shared" si="7"/>
        <v>10535.374087759656</v>
      </c>
      <c r="AB7" s="21">
        <f t="shared" si="8"/>
        <v>709001.49976009876</v>
      </c>
      <c r="AC7" s="21">
        <f t="shared" si="9"/>
        <v>24960.604190886272</v>
      </c>
      <c r="AD7" s="21">
        <v>24.929229634975901</v>
      </c>
      <c r="AE7" s="21">
        <v>22.24959907499364</v>
      </c>
      <c r="AF7" s="21">
        <v>3.3792145154551208E-2</v>
      </c>
      <c r="AG7" s="21"/>
      <c r="AH7" s="21"/>
      <c r="AI7" s="20">
        <v>192468.997</v>
      </c>
      <c r="AJ7" s="20">
        <v>1.57165792417995</v>
      </c>
      <c r="AK7" s="20">
        <f t="shared" si="10"/>
        <v>3024.9542429401699</v>
      </c>
      <c r="AL7" s="20">
        <f t="shared" si="11"/>
        <v>191899.34100000001</v>
      </c>
      <c r="AM7" s="20">
        <f t="shared" si="12"/>
        <v>3026.3545758180867</v>
      </c>
      <c r="AN7" s="20">
        <f t="shared" si="13"/>
        <v>182663.42617507812</v>
      </c>
      <c r="AO7" s="20">
        <f t="shared" si="14"/>
        <v>6555.7123737366765</v>
      </c>
      <c r="AP7" s="20">
        <v>24.9951525574612</v>
      </c>
      <c r="AQ7" s="20">
        <v>23.069419779636807</v>
      </c>
      <c r="AR7" s="20">
        <v>0.16698229818534369</v>
      </c>
      <c r="AS7" s="20"/>
      <c r="AT7" s="20"/>
      <c r="AU7" s="21">
        <v>3222787.6749999998</v>
      </c>
      <c r="AV7" s="21">
        <v>0.70382506270372402</v>
      </c>
      <c r="AW7" s="21">
        <f t="shared" si="15"/>
        <v>22682.787374376639</v>
      </c>
      <c r="AX7" s="21">
        <f t="shared" si="16"/>
        <v>3222750.6329999999</v>
      </c>
      <c r="AY7" s="21">
        <f t="shared" si="17"/>
        <v>22682.797221603822</v>
      </c>
      <c r="AZ7" s="21">
        <f t="shared" si="18"/>
        <v>3067643.0115082138</v>
      </c>
      <c r="BA7" s="21">
        <f t="shared" si="19"/>
        <v>101227.10402542258</v>
      </c>
      <c r="BB7" s="21">
        <v>24.962101692737502</v>
      </c>
      <c r="BC7" s="21">
        <v>22.608685658897699</v>
      </c>
      <c r="BD7" s="21">
        <v>3.4157865283687687E-2</v>
      </c>
      <c r="BE7" s="21"/>
      <c r="BF7" s="21"/>
      <c r="BG7" s="20">
        <v>856292.94200000004</v>
      </c>
      <c r="BH7" s="20">
        <v>1.17673746540857</v>
      </c>
      <c r="BI7" s="20">
        <f t="shared" si="20"/>
        <v>10076.319862163278</v>
      </c>
      <c r="BJ7" s="20">
        <f t="shared" si="21"/>
        <v>856289.93900000001</v>
      </c>
      <c r="BK7" s="20">
        <f t="shared" si="22"/>
        <v>10076.321022310152</v>
      </c>
      <c r="BL7" s="20">
        <f t="shared" si="23"/>
        <v>815077.59871352883</v>
      </c>
      <c r="BM7" s="20">
        <f t="shared" si="24"/>
        <v>27973.006035476574</v>
      </c>
      <c r="BN7" s="20">
        <v>24.9368356867271</v>
      </c>
      <c r="BO7" s="20">
        <v>7.7762311087195863</v>
      </c>
      <c r="BP7" s="20">
        <v>1.6305979055369596E-2</v>
      </c>
      <c r="BQ7" s="20"/>
      <c r="BR7" s="20"/>
      <c r="BS7" s="21">
        <v>2175028.3730000001</v>
      </c>
      <c r="BT7" s="21">
        <v>0.91587926190675895</v>
      </c>
      <c r="BU7" s="21">
        <f t="shared" si="25"/>
        <v>19920.633808894989</v>
      </c>
      <c r="BV7" s="21">
        <f t="shared" si="26"/>
        <v>2174655.9369999999</v>
      </c>
      <c r="BW7" s="21">
        <f t="shared" si="27"/>
        <v>19920.865169782413</v>
      </c>
      <c r="BX7" s="21">
        <f t="shared" si="28"/>
        <v>2069992.0183904893</v>
      </c>
      <c r="BY7" s="21">
        <f t="shared" si="29"/>
        <v>69376.113972263964</v>
      </c>
      <c r="BZ7" s="21">
        <v>24.997349957143399</v>
      </c>
      <c r="CA7" s="21">
        <v>22.564194968850671</v>
      </c>
      <c r="CB7" s="21">
        <v>3.4155348340413401E-2</v>
      </c>
      <c r="CC7" s="21"/>
      <c r="CD7" s="21"/>
      <c r="CE7" s="20">
        <v>2049286.219</v>
      </c>
      <c r="CF7" s="20">
        <v>0.53555649045674503</v>
      </c>
      <c r="CG7" s="20">
        <f t="shared" si="30"/>
        <v>10975.085353890126</v>
      </c>
      <c r="CH7" s="20">
        <f t="shared" si="31"/>
        <v>2049276.209</v>
      </c>
      <c r="CI7" s="20">
        <f t="shared" si="32"/>
        <v>10975.089411568779</v>
      </c>
      <c r="CJ7" s="20">
        <f t="shared" si="33"/>
        <v>1950646.6857278859</v>
      </c>
      <c r="CK7" s="20">
        <f t="shared" si="34"/>
        <v>63748.678719846699</v>
      </c>
      <c r="CL7" s="20">
        <v>25.007546531585898</v>
      </c>
      <c r="CM7" s="20">
        <v>11.341418404488039</v>
      </c>
      <c r="CN7" s="20">
        <v>1.9285252171951452E-2</v>
      </c>
      <c r="CO7" s="20"/>
      <c r="CP7" s="20"/>
      <c r="CQ7" s="19">
        <v>1569243.0190000001</v>
      </c>
      <c r="CR7" s="19">
        <v>0.91946010338292905</v>
      </c>
      <c r="CS7" s="19">
        <v>108.98733842983199</v>
      </c>
      <c r="CT7" s="18">
        <v>1061882.3319999999</v>
      </c>
      <c r="CU7" s="18">
        <v>0.90745465885776899</v>
      </c>
      <c r="CV7" s="18">
        <v>102.010727724218</v>
      </c>
      <c r="CW7" s="19">
        <v>708168.277</v>
      </c>
      <c r="CX7" s="19">
        <v>0.41868588828181902</v>
      </c>
      <c r="CY7" s="19">
        <v>103.024231842151</v>
      </c>
      <c r="CZ7" s="18">
        <v>99772.46</v>
      </c>
      <c r="DA7" s="18">
        <v>1.43061689154626</v>
      </c>
      <c r="DB7" s="18">
        <v>102.546631460646</v>
      </c>
      <c r="DC7" s="19">
        <v>1200431.77</v>
      </c>
      <c r="DD7" s="19">
        <v>0.70954440202872204</v>
      </c>
      <c r="DE7" s="19">
        <v>103.24286226906101</v>
      </c>
      <c r="DF7" s="18">
        <v>168104.45800000001</v>
      </c>
      <c r="DG7" s="18">
        <v>0.94726110081313997</v>
      </c>
      <c r="DH7" s="18">
        <v>103.112432796291</v>
      </c>
      <c r="DI7" s="22"/>
      <c r="DJ7" s="24">
        <f t="shared" si="35"/>
        <v>105.08481084701465</v>
      </c>
      <c r="DK7" s="24">
        <f t="shared" si="36"/>
        <v>3.3814554509678598</v>
      </c>
      <c r="DL7" s="24">
        <f t="shared" si="37"/>
        <v>102.55659732705168</v>
      </c>
      <c r="DM7" s="24">
        <f t="shared" si="38"/>
        <v>0.55092014423848823</v>
      </c>
      <c r="DN7" s="24">
        <v>100.02718867218886</v>
      </c>
      <c r="DO7" s="24">
        <v>0.19768500706671252</v>
      </c>
      <c r="DP7" s="22"/>
      <c r="DQ7" s="24">
        <f t="shared" si="39"/>
        <v>0.95187104459664662</v>
      </c>
      <c r="DR7" s="24">
        <f t="shared" si="40"/>
        <v>3.0687350999536955E-2</v>
      </c>
      <c r="DS7" s="24">
        <f t="shared" si="41"/>
        <v>0.97533646083443493</v>
      </c>
      <c r="DT7" s="24">
        <f t="shared" si="42"/>
        <v>5.5827035764699374E-3</v>
      </c>
    </row>
    <row r="8" spans="1:124" x14ac:dyDescent="0.25">
      <c r="A8" s="1" t="s">
        <v>5</v>
      </c>
      <c r="B8" s="5">
        <v>43658.511331018497</v>
      </c>
      <c r="C8" s="3" t="s">
        <v>73</v>
      </c>
      <c r="D8" s="1" t="s">
        <v>5</v>
      </c>
      <c r="E8" s="18">
        <v>2137228.7149999999</v>
      </c>
      <c r="F8" s="18">
        <v>0.78366352978300902</v>
      </c>
      <c r="G8" s="18">
        <v>49.347346351249101</v>
      </c>
      <c r="H8" s="19">
        <v>1870913.642</v>
      </c>
      <c r="I8" s="19">
        <v>0.569114070887764</v>
      </c>
      <c r="J8" s="19">
        <v>48.511853635469301</v>
      </c>
      <c r="K8" s="20">
        <v>746428.15599999996</v>
      </c>
      <c r="L8" s="20">
        <v>0.75703543380873095</v>
      </c>
      <c r="M8" s="20">
        <f t="shared" si="0"/>
        <v>5650.7256288451108</v>
      </c>
      <c r="N8" s="20">
        <f t="shared" si="1"/>
        <v>741892.41399999999</v>
      </c>
      <c r="O8" s="20">
        <f t="shared" si="2"/>
        <v>5656.6265710162425</v>
      </c>
      <c r="P8" s="20">
        <f t="shared" si="3"/>
        <v>695822.32357636152</v>
      </c>
      <c r="Q8" s="20">
        <f t="shared" si="4"/>
        <v>5539.7777938748159</v>
      </c>
      <c r="R8" s="20">
        <v>49.993437393768801</v>
      </c>
      <c r="S8" s="20">
        <v>48.354141440412661</v>
      </c>
      <c r="T8" s="20">
        <v>6.774516646815526E-2</v>
      </c>
      <c r="U8" s="20"/>
      <c r="V8" s="20"/>
      <c r="W8" s="21">
        <v>1518403.156</v>
      </c>
      <c r="X8" s="21">
        <v>1.3181208717898301</v>
      </c>
      <c r="Y8" s="21">
        <f t="shared" si="5"/>
        <v>20014.388917151493</v>
      </c>
      <c r="Z8" s="21">
        <f t="shared" si="6"/>
        <v>1517957.642</v>
      </c>
      <c r="AA8" s="21">
        <f t="shared" si="7"/>
        <v>20014.592716435698</v>
      </c>
      <c r="AB8" s="21">
        <f t="shared" si="8"/>
        <v>1376209.778424076</v>
      </c>
      <c r="AC8" s="21">
        <f t="shared" si="9"/>
        <v>52272.931260158337</v>
      </c>
      <c r="AD8" s="21">
        <v>50.183501422559203</v>
      </c>
      <c r="AE8" s="21">
        <v>44.698140817061713</v>
      </c>
      <c r="AF8" s="21">
        <v>6.6980425420207962E-2</v>
      </c>
      <c r="AG8" s="21"/>
      <c r="AH8" s="21"/>
      <c r="AI8" s="20">
        <v>382648.70400000003</v>
      </c>
      <c r="AJ8" s="20">
        <v>0.90661347831206496</v>
      </c>
      <c r="AK8" s="20">
        <f t="shared" si="10"/>
        <v>3469.144725050438</v>
      </c>
      <c r="AL8" s="20">
        <f t="shared" si="11"/>
        <v>382079.04800000001</v>
      </c>
      <c r="AM8" s="20">
        <f t="shared" si="12"/>
        <v>3470.3658265431632</v>
      </c>
      <c r="AN8" s="20">
        <f t="shared" si="13"/>
        <v>346400.26008615195</v>
      </c>
      <c r="AO8" s="20">
        <f t="shared" si="14"/>
        <v>12734.043970413863</v>
      </c>
      <c r="AP8" s="20">
        <v>49.945823945913098</v>
      </c>
      <c r="AQ8" s="20">
        <v>46.345112574951401</v>
      </c>
      <c r="AR8" s="20">
        <v>0.33526180052838661</v>
      </c>
      <c r="AS8" s="20"/>
      <c r="AT8" s="20"/>
      <c r="AU8" s="21">
        <v>6361608.9469999997</v>
      </c>
      <c r="AV8" s="21">
        <v>1.0701661000378799</v>
      </c>
      <c r="AW8" s="21">
        <f t="shared" si="15"/>
        <v>68079.782367770735</v>
      </c>
      <c r="AX8" s="21">
        <f t="shared" si="16"/>
        <v>6361571.9049999993</v>
      </c>
      <c r="AY8" s="21">
        <f t="shared" si="17"/>
        <v>68079.785648665522</v>
      </c>
      <c r="AZ8" s="21">
        <f t="shared" si="18"/>
        <v>5767524.2177863587</v>
      </c>
      <c r="BA8" s="21">
        <f t="shared" si="19"/>
        <v>214518.17577933884</v>
      </c>
      <c r="BB8" s="21">
        <v>49.830424592706201</v>
      </c>
      <c r="BC8" s="21">
        <v>45.419524723295801</v>
      </c>
      <c r="BD8" s="21">
        <v>6.7695605486984001E-2</v>
      </c>
      <c r="BE8" s="21"/>
      <c r="BF8" s="21"/>
      <c r="BG8" s="20">
        <v>1762823.1869999999</v>
      </c>
      <c r="BH8" s="20">
        <v>0.894565973630295</v>
      </c>
      <c r="BI8" s="20">
        <f t="shared" si="20"/>
        <v>15769.616406167146</v>
      </c>
      <c r="BJ8" s="20">
        <f t="shared" si="21"/>
        <v>1762820.1839999999</v>
      </c>
      <c r="BK8" s="20">
        <f t="shared" si="22"/>
        <v>15769.617147466814</v>
      </c>
      <c r="BL8" s="20">
        <f t="shared" si="23"/>
        <v>1598206.8983346035</v>
      </c>
      <c r="BM8" s="20">
        <f t="shared" si="24"/>
        <v>58698.012125628564</v>
      </c>
      <c r="BN8" s="20">
        <v>50.302580196813899</v>
      </c>
      <c r="BO8" s="20">
        <v>15.621992645890558</v>
      </c>
      <c r="BP8" s="20">
        <v>3.2529139661682804E-2</v>
      </c>
      <c r="BQ8" s="20"/>
      <c r="BR8" s="20"/>
      <c r="BS8" s="21">
        <v>4291737.9139999999</v>
      </c>
      <c r="BT8" s="21">
        <v>0.80342919572376104</v>
      </c>
      <c r="BU8" s="21">
        <f t="shared" si="25"/>
        <v>34481.075405021918</v>
      </c>
      <c r="BV8" s="21">
        <f t="shared" si="26"/>
        <v>4291365.4780000001</v>
      </c>
      <c r="BW8" s="21">
        <f t="shared" si="27"/>
        <v>34481.209068873548</v>
      </c>
      <c r="BX8" s="21">
        <f t="shared" si="28"/>
        <v>3890635.0020635878</v>
      </c>
      <c r="BY8" s="21">
        <f t="shared" si="29"/>
        <v>142071.56723493215</v>
      </c>
      <c r="BZ8" s="21">
        <v>49.8432878708308</v>
      </c>
      <c r="CA8" s="21">
        <v>45.330145533941987</v>
      </c>
      <c r="CB8" s="21">
        <v>6.7694144110129639E-2</v>
      </c>
      <c r="CC8" s="21"/>
      <c r="CD8" s="21"/>
      <c r="CE8" s="20">
        <v>4045467.068</v>
      </c>
      <c r="CF8" s="20">
        <v>0.65806381538622605</v>
      </c>
      <c r="CG8" s="20">
        <f t="shared" si="30"/>
        <v>26621.754937874091</v>
      </c>
      <c r="CH8" s="20">
        <f t="shared" si="31"/>
        <v>4045457.0580000002</v>
      </c>
      <c r="CI8" s="20">
        <f t="shared" si="32"/>
        <v>26621.75661069305</v>
      </c>
      <c r="CJ8" s="20">
        <f t="shared" si="33"/>
        <v>3667689.6689152108</v>
      </c>
      <c r="CK8" s="20">
        <f t="shared" si="34"/>
        <v>132858.6404352044</v>
      </c>
      <c r="CL8" s="20">
        <v>49.852374460102098</v>
      </c>
      <c r="CM8" s="20">
        <v>22.784245019442746</v>
      </c>
      <c r="CN8" s="20">
        <v>3.8331012022173427E-2</v>
      </c>
      <c r="CO8" s="20"/>
      <c r="CP8" s="20"/>
      <c r="CQ8" s="19">
        <v>1593415.4029999999</v>
      </c>
      <c r="CR8" s="19">
        <v>0.85260518312331701</v>
      </c>
      <c r="CS8" s="19">
        <v>114.212208315041</v>
      </c>
      <c r="CT8" s="18">
        <v>1069652.2009999999</v>
      </c>
      <c r="CU8" s="18">
        <v>0.75858469801582395</v>
      </c>
      <c r="CV8" s="18">
        <v>106.04976639682801</v>
      </c>
      <c r="CW8" s="19">
        <v>715841.39899999998</v>
      </c>
      <c r="CX8" s="19">
        <v>0.63076742993464396</v>
      </c>
      <c r="CY8" s="19">
        <v>107.477462459693</v>
      </c>
      <c r="CZ8" s="18">
        <v>100068.10799999999</v>
      </c>
      <c r="DA8" s="18">
        <v>1.00059545874766</v>
      </c>
      <c r="DB8" s="18">
        <v>106.146110093179</v>
      </c>
      <c r="DC8" s="19">
        <v>1210369.8189999999</v>
      </c>
      <c r="DD8" s="19">
        <v>0.858628199372656</v>
      </c>
      <c r="DE8" s="19">
        <v>107.433151968773</v>
      </c>
      <c r="DF8" s="18">
        <v>167366.77900000001</v>
      </c>
      <c r="DG8" s="18">
        <v>0.75740326917397005</v>
      </c>
      <c r="DH8" s="18">
        <v>105.94945746884299</v>
      </c>
      <c r="DI8" s="22"/>
      <c r="DJ8" s="24">
        <f t="shared" si="35"/>
        <v>109.707607581169</v>
      </c>
      <c r="DK8" s="24">
        <f t="shared" si="36"/>
        <v>3.9011615813243989</v>
      </c>
      <c r="DL8" s="24">
        <f t="shared" si="37"/>
        <v>106.04844465295001</v>
      </c>
      <c r="DM8" s="24">
        <f t="shared" si="38"/>
        <v>9.8332974732382214E-2</v>
      </c>
      <c r="DN8" s="24">
        <v>99.463040432267917</v>
      </c>
      <c r="DO8" s="24">
        <v>0.20842280520516313</v>
      </c>
      <c r="DP8" s="22"/>
      <c r="DQ8" s="24">
        <f t="shared" si="39"/>
        <v>0.90661935507688951</v>
      </c>
      <c r="DR8" s="24">
        <f t="shared" si="40"/>
        <v>3.2294973773231379E-2</v>
      </c>
      <c r="DS8" s="24">
        <f t="shared" si="41"/>
        <v>0.93790192546214868</v>
      </c>
      <c r="DT8" s="24">
        <f t="shared" si="42"/>
        <v>2.149171291816865E-3</v>
      </c>
    </row>
    <row r="9" spans="1:124" x14ac:dyDescent="0.25">
      <c r="A9" s="1" t="s">
        <v>18</v>
      </c>
      <c r="B9" s="5">
        <v>43658.5180092593</v>
      </c>
      <c r="C9" s="3" t="s">
        <v>71</v>
      </c>
      <c r="D9" s="1" t="s">
        <v>18</v>
      </c>
      <c r="E9" s="18">
        <v>2744940.3829999999</v>
      </c>
      <c r="F9" s="18">
        <v>0.97237037175553598</v>
      </c>
      <c r="G9" s="18">
        <v>74.292759014280605</v>
      </c>
      <c r="H9" s="19">
        <v>2783935.9139999999</v>
      </c>
      <c r="I9" s="19">
        <v>0.446276347230876</v>
      </c>
      <c r="J9" s="19">
        <v>74.004944426019605</v>
      </c>
      <c r="K9" s="20">
        <v>1121061.345</v>
      </c>
      <c r="L9" s="20">
        <v>0.822943865470258</v>
      </c>
      <c r="M9" s="20">
        <f t="shared" si="0"/>
        <v>9225.7055668358662</v>
      </c>
      <c r="N9" s="20">
        <f t="shared" si="1"/>
        <v>1116525.6029999999</v>
      </c>
      <c r="O9" s="20">
        <f t="shared" si="2"/>
        <v>9229.3210604781925</v>
      </c>
      <c r="P9" s="20">
        <f t="shared" si="3"/>
        <v>1078700.0640897811</v>
      </c>
      <c r="Q9" s="20">
        <f t="shared" si="4"/>
        <v>11673.813589099991</v>
      </c>
      <c r="R9" s="20">
        <v>75.087218922865901</v>
      </c>
      <c r="S9" s="20">
        <v>73.111276645701949</v>
      </c>
      <c r="T9" s="20">
        <v>0.10213524036125178</v>
      </c>
      <c r="U9" s="20"/>
      <c r="V9" s="20"/>
      <c r="W9" s="21">
        <v>2294684.267</v>
      </c>
      <c r="X9" s="21">
        <v>0.85798528295542298</v>
      </c>
      <c r="Y9" s="21">
        <f t="shared" si="5"/>
        <v>19688.053301153523</v>
      </c>
      <c r="Z9" s="21">
        <f t="shared" si="6"/>
        <v>2294238.753</v>
      </c>
      <c r="AA9" s="21">
        <f t="shared" si="7"/>
        <v>19688.26047843909</v>
      </c>
      <c r="AB9" s="21">
        <f t="shared" si="8"/>
        <v>2145393.607740947</v>
      </c>
      <c r="AC9" s="21">
        <f t="shared" si="9"/>
        <v>69569.343189566076</v>
      </c>
      <c r="AD9" s="21">
        <v>75.308120235611298</v>
      </c>
      <c r="AE9" s="21">
        <v>67.583417706875366</v>
      </c>
      <c r="AF9" s="21">
        <v>0.10101907198942126</v>
      </c>
      <c r="AG9" s="21"/>
      <c r="AH9" s="21"/>
      <c r="AI9" s="20">
        <v>575174.103</v>
      </c>
      <c r="AJ9" s="20">
        <v>1.03136567637156</v>
      </c>
      <c r="AK9" s="20">
        <f t="shared" si="10"/>
        <v>5932.1482777200035</v>
      </c>
      <c r="AL9" s="20">
        <f t="shared" si="11"/>
        <v>574604.44700000004</v>
      </c>
      <c r="AM9" s="20">
        <f t="shared" si="12"/>
        <v>5932.8624655852036</v>
      </c>
      <c r="AN9" s="20">
        <f t="shared" si="13"/>
        <v>537325.37904407107</v>
      </c>
      <c r="AO9" s="20">
        <f t="shared" si="14"/>
        <v>17695.019715614708</v>
      </c>
      <c r="AP9" s="20">
        <v>75.041338360370901</v>
      </c>
      <c r="AQ9" s="20">
        <v>70.073632696363205</v>
      </c>
      <c r="AR9" s="20">
        <v>0.50685983946530877</v>
      </c>
      <c r="AS9" s="20"/>
      <c r="AT9" s="20"/>
      <c r="AU9" s="21">
        <v>9602766.8650000002</v>
      </c>
      <c r="AV9" s="21">
        <v>0.99797270357176904</v>
      </c>
      <c r="AW9" s="21">
        <f t="shared" si="15"/>
        <v>95832.992100334508</v>
      </c>
      <c r="AX9" s="21">
        <f t="shared" si="16"/>
        <v>9602729.8230000008</v>
      </c>
      <c r="AY9" s="21">
        <f t="shared" si="17"/>
        <v>95832.994431083047</v>
      </c>
      <c r="AZ9" s="21">
        <f t="shared" si="18"/>
        <v>8979725.9122174531</v>
      </c>
      <c r="BA9" s="21">
        <f t="shared" si="19"/>
        <v>294759.70885895024</v>
      </c>
      <c r="BB9" s="21">
        <v>75.079894133740396</v>
      </c>
      <c r="BC9" s="21">
        <v>68.674147409964633</v>
      </c>
      <c r="BD9" s="21">
        <v>0.1020949006565644</v>
      </c>
      <c r="BE9" s="21"/>
      <c r="BF9" s="21"/>
      <c r="BG9" s="20">
        <v>2657869.4010000001</v>
      </c>
      <c r="BH9" s="20">
        <v>1.07226465092663</v>
      </c>
      <c r="BI9" s="20">
        <f t="shared" si="20"/>
        <v>28499.394054718363</v>
      </c>
      <c r="BJ9" s="20">
        <f t="shared" si="21"/>
        <v>2657866.398</v>
      </c>
      <c r="BK9" s="20">
        <f t="shared" si="22"/>
        <v>28499.394464902929</v>
      </c>
      <c r="BL9" s="20">
        <f t="shared" si="23"/>
        <v>2485429.8939211825</v>
      </c>
      <c r="BM9" s="20">
        <f t="shared" si="24"/>
        <v>82164.486171124692</v>
      </c>
      <c r="BN9" s="20">
        <v>75.306573725861995</v>
      </c>
      <c r="BO9" s="20">
        <v>23.620393043237101</v>
      </c>
      <c r="BP9" s="20">
        <v>4.9119817668547124E-2</v>
      </c>
      <c r="BQ9" s="20"/>
      <c r="BR9" s="20"/>
      <c r="BS9" s="21">
        <v>6470503.6349999998</v>
      </c>
      <c r="BT9" s="21">
        <v>0.96763949693628004</v>
      </c>
      <c r="BU9" s="21">
        <f t="shared" si="25"/>
        <v>62611.148822957708</v>
      </c>
      <c r="BV9" s="21">
        <f t="shared" si="26"/>
        <v>6470131.199</v>
      </c>
      <c r="BW9" s="21">
        <f t="shared" si="27"/>
        <v>62611.22243412213</v>
      </c>
      <c r="BX9" s="21">
        <f t="shared" si="28"/>
        <v>6050363.3710435675</v>
      </c>
      <c r="BY9" s="21">
        <f t="shared" si="29"/>
        <v>198054.00561932707</v>
      </c>
      <c r="BZ9" s="21">
        <v>75.054572450176295</v>
      </c>
      <c r="CA9" s="21">
        <v>68.539006418013244</v>
      </c>
      <c r="CB9" s="21">
        <v>0.10209371136611431</v>
      </c>
      <c r="CC9" s="21"/>
      <c r="CD9" s="21"/>
      <c r="CE9" s="20">
        <v>6038638.3480000002</v>
      </c>
      <c r="CF9" s="20">
        <v>0.44239338995751998</v>
      </c>
      <c r="CG9" s="20">
        <f t="shared" si="30"/>
        <v>26714.536894991983</v>
      </c>
      <c r="CH9" s="20">
        <f t="shared" si="31"/>
        <v>6038628.3380000005</v>
      </c>
      <c r="CI9" s="20">
        <f t="shared" si="32"/>
        <v>26714.538562001093</v>
      </c>
      <c r="CJ9" s="20">
        <f t="shared" si="33"/>
        <v>5646855.4630279755</v>
      </c>
      <c r="CK9" s="20">
        <f t="shared" si="34"/>
        <v>178342.11275583023</v>
      </c>
      <c r="CL9" s="20">
        <v>74.784419216569901</v>
      </c>
      <c r="CM9" s="20">
        <v>34.44969119827514</v>
      </c>
      <c r="CN9" s="20">
        <v>5.7840561074802684E-2</v>
      </c>
      <c r="CO9" s="20"/>
      <c r="CP9" s="20"/>
      <c r="CQ9" s="19">
        <v>1597065.0989999999</v>
      </c>
      <c r="CR9" s="19">
        <v>1.03271111654036</v>
      </c>
      <c r="CS9" s="19">
        <v>110.91964235731</v>
      </c>
      <c r="CT9" s="18">
        <v>1070871.2169999999</v>
      </c>
      <c r="CU9" s="18">
        <v>1.1187901901389601</v>
      </c>
      <c r="CV9" s="18">
        <v>102.874253439494</v>
      </c>
      <c r="CW9" s="19">
        <v>723881.478</v>
      </c>
      <c r="CX9" s="19">
        <v>1.01119603330314</v>
      </c>
      <c r="CY9" s="19">
        <v>105.31018634672699</v>
      </c>
      <c r="CZ9" s="18">
        <v>101418.78</v>
      </c>
      <c r="DA9" s="18">
        <v>1.5800777744385499</v>
      </c>
      <c r="DB9" s="18">
        <v>104.238727358715</v>
      </c>
      <c r="DC9" s="19">
        <v>1220504.4850000001</v>
      </c>
      <c r="DD9" s="19">
        <v>0.68796154633808004</v>
      </c>
      <c r="DE9" s="19">
        <v>104.96921157262101</v>
      </c>
      <c r="DF9" s="18">
        <v>169192.41500000001</v>
      </c>
      <c r="DG9" s="18">
        <v>1.3876542888372301</v>
      </c>
      <c r="DH9" s="18">
        <v>103.779767228599</v>
      </c>
      <c r="DI9" s="22"/>
      <c r="DJ9" s="24">
        <f t="shared" si="35"/>
        <v>107.06634675888601</v>
      </c>
      <c r="DK9" s="24">
        <f t="shared" si="36"/>
        <v>3.3414040725074652</v>
      </c>
      <c r="DL9" s="24">
        <f t="shared" si="37"/>
        <v>103.63091600893598</v>
      </c>
      <c r="DM9" s="24">
        <f t="shared" si="38"/>
        <v>0.69430885292854372</v>
      </c>
      <c r="DN9" s="24">
        <v>100.1201185536289</v>
      </c>
      <c r="DO9" s="24">
        <v>0.19777073768687442</v>
      </c>
      <c r="DP9" s="22"/>
      <c r="DQ9" s="24">
        <f t="shared" si="39"/>
        <v>0.93512220771948018</v>
      </c>
      <c r="DR9" s="24">
        <f t="shared" si="40"/>
        <v>2.924237048385531E-2</v>
      </c>
      <c r="DS9" s="24">
        <f t="shared" si="41"/>
        <v>0.96612210341743621</v>
      </c>
      <c r="DT9" s="24">
        <f t="shared" si="42"/>
        <v>6.7483184719847149E-3</v>
      </c>
    </row>
    <row r="10" spans="1:124" x14ac:dyDescent="0.25">
      <c r="A10" s="1" t="s">
        <v>45</v>
      </c>
      <c r="B10" s="5">
        <v>43658.524687500001</v>
      </c>
      <c r="C10" s="3" t="s">
        <v>46</v>
      </c>
      <c r="D10" s="1" t="s">
        <v>45</v>
      </c>
      <c r="E10" s="18">
        <v>3348539.7340000002</v>
      </c>
      <c r="F10" s="18">
        <v>1.3041744937106601</v>
      </c>
      <c r="G10" s="18">
        <v>99.178824786156099</v>
      </c>
      <c r="H10" s="19">
        <v>3688351.0269999998</v>
      </c>
      <c r="I10" s="19">
        <v>0.70347158629143003</v>
      </c>
      <c r="J10" s="19">
        <v>99.123667150093397</v>
      </c>
      <c r="K10" s="20">
        <v>1548115.7760000001</v>
      </c>
      <c r="L10" s="20">
        <v>0.94088440750880498</v>
      </c>
      <c r="M10" s="20">
        <f t="shared" si="0"/>
        <v>14565.979946567939</v>
      </c>
      <c r="N10" s="20">
        <f t="shared" si="1"/>
        <v>1543580.034</v>
      </c>
      <c r="O10" s="20">
        <f t="shared" si="2"/>
        <v>14568.270173059645</v>
      </c>
      <c r="P10" s="20">
        <f t="shared" si="3"/>
        <v>1444272.9572534051</v>
      </c>
      <c r="Q10" s="20">
        <f t="shared" si="4"/>
        <v>18358.832047652122</v>
      </c>
      <c r="R10" s="20">
        <v>101.75474561658901</v>
      </c>
      <c r="S10" s="20">
        <v>97.281409475423587</v>
      </c>
      <c r="T10" s="20">
        <v>0.1357672689586184</v>
      </c>
      <c r="U10" s="20"/>
      <c r="V10" s="20"/>
      <c r="W10" s="21">
        <v>3031473.085</v>
      </c>
      <c r="X10" s="21">
        <v>0.78400751410020597</v>
      </c>
      <c r="Y10" s="21">
        <f t="shared" si="5"/>
        <v>23766.976774325321</v>
      </c>
      <c r="Z10" s="21">
        <f t="shared" si="6"/>
        <v>3031027.571</v>
      </c>
      <c r="AA10" s="21">
        <f t="shared" si="7"/>
        <v>23767.148395824093</v>
      </c>
      <c r="AB10" s="21">
        <f t="shared" si="8"/>
        <v>2737821.3316934612</v>
      </c>
      <c r="AC10" s="21">
        <f t="shared" si="9"/>
        <v>93033.994799300737</v>
      </c>
      <c r="AD10" s="21">
        <v>99.761013247347805</v>
      </c>
      <c r="AE10" s="21">
        <v>89.926074790784583</v>
      </c>
      <c r="AF10" s="21">
        <v>0.13430023879886452</v>
      </c>
      <c r="AG10" s="21"/>
      <c r="AH10" s="21"/>
      <c r="AI10" s="20">
        <v>763510.09100000001</v>
      </c>
      <c r="AJ10" s="20">
        <v>1.4395207193736299</v>
      </c>
      <c r="AK10" s="20">
        <f t="shared" si="10"/>
        <v>10990.885954453457</v>
      </c>
      <c r="AL10" s="20">
        <f t="shared" si="11"/>
        <v>762940.43500000006</v>
      </c>
      <c r="AM10" s="20">
        <f t="shared" si="12"/>
        <v>10991.271441944085</v>
      </c>
      <c r="AN10" s="20">
        <f t="shared" si="13"/>
        <v>689137.44557768945</v>
      </c>
      <c r="AO10" s="20">
        <f t="shared" si="14"/>
        <v>24854.570287485782</v>
      </c>
      <c r="AP10" s="20">
        <v>99.829149715857696</v>
      </c>
      <c r="AQ10" s="20">
        <v>93.23953935040592</v>
      </c>
      <c r="AR10" s="20">
        <v>0.67439989299696967</v>
      </c>
      <c r="AS10" s="20"/>
      <c r="AT10" s="20"/>
      <c r="AU10" s="21">
        <v>12801549.848999999</v>
      </c>
      <c r="AV10" s="21">
        <v>0.91081278811088695</v>
      </c>
      <c r="AW10" s="21">
        <f t="shared" si="15"/>
        <v>116598.15310108193</v>
      </c>
      <c r="AX10" s="21">
        <f t="shared" si="16"/>
        <v>12801512.807</v>
      </c>
      <c r="AY10" s="21">
        <f t="shared" si="17"/>
        <v>116598.15501674355</v>
      </c>
      <c r="AZ10" s="21">
        <f t="shared" si="18"/>
        <v>11563159.364264205</v>
      </c>
      <c r="BA10" s="21">
        <f t="shared" si="19"/>
        <v>396564.66371783271</v>
      </c>
      <c r="BB10" s="21">
        <v>100.042251234567</v>
      </c>
      <c r="BC10" s="21">
        <v>91.377392942257075</v>
      </c>
      <c r="BD10" s="21">
        <v>0.13572923612685878</v>
      </c>
      <c r="BE10" s="21"/>
      <c r="BF10" s="21"/>
      <c r="BG10" s="20">
        <v>3529077.5</v>
      </c>
      <c r="BH10" s="20">
        <v>0.647272266234869</v>
      </c>
      <c r="BI10" s="20">
        <f t="shared" si="20"/>
        <v>22842.739911434859</v>
      </c>
      <c r="BJ10" s="20">
        <f t="shared" si="21"/>
        <v>3529074.497</v>
      </c>
      <c r="BK10" s="20">
        <f t="shared" si="22"/>
        <v>22842.740423195341</v>
      </c>
      <c r="BL10" s="20">
        <f t="shared" si="23"/>
        <v>3187689.7232690901</v>
      </c>
      <c r="BM10" s="20">
        <f t="shared" si="24"/>
        <v>107398.23050813747</v>
      </c>
      <c r="BN10" s="20">
        <v>99.9957305638371</v>
      </c>
      <c r="BO10" s="20">
        <v>31.429147910313219</v>
      </c>
      <c r="BP10" s="20">
        <v>6.5329612658332314E-2</v>
      </c>
      <c r="BQ10" s="20"/>
      <c r="BR10" s="20"/>
      <c r="BS10" s="21">
        <v>8592462.2850000001</v>
      </c>
      <c r="BT10" s="21">
        <v>0.61863638517500497</v>
      </c>
      <c r="BU10" s="21">
        <f t="shared" si="25"/>
        <v>53156.098077449627</v>
      </c>
      <c r="BV10" s="21">
        <f t="shared" si="26"/>
        <v>8592089.8489999995</v>
      </c>
      <c r="BW10" s="21">
        <f t="shared" si="27"/>
        <v>53156.184782055272</v>
      </c>
      <c r="BX10" s="21">
        <f t="shared" si="28"/>
        <v>7760934.6406103838</v>
      </c>
      <c r="BY10" s="21">
        <f t="shared" si="29"/>
        <v>261060.50923912186</v>
      </c>
      <c r="BZ10" s="21">
        <v>99.844382278898195</v>
      </c>
      <c r="CA10" s="21">
        <v>91.197575179825606</v>
      </c>
      <c r="CB10" s="21">
        <v>0.13572811489480816</v>
      </c>
      <c r="CC10" s="21"/>
      <c r="CD10" s="21"/>
      <c r="CE10" s="20">
        <v>8019220.2180000003</v>
      </c>
      <c r="CF10" s="20">
        <v>0.59487571772275205</v>
      </c>
      <c r="CG10" s="20">
        <f t="shared" si="30"/>
        <v>47704.393827595544</v>
      </c>
      <c r="CH10" s="20">
        <f t="shared" si="31"/>
        <v>8019210.2080000006</v>
      </c>
      <c r="CI10" s="20">
        <f t="shared" si="32"/>
        <v>47704.394761123338</v>
      </c>
      <c r="CJ10" s="20">
        <f t="shared" si="33"/>
        <v>7243472.4714671224</v>
      </c>
      <c r="CK10" s="20">
        <f t="shared" si="34"/>
        <v>243343.22744544342</v>
      </c>
      <c r="CL10" s="20">
        <v>99.675592358572899</v>
      </c>
      <c r="CM10" s="20">
        <v>45.838544606488092</v>
      </c>
      <c r="CN10" s="20">
        <v>7.6910058811710647E-2</v>
      </c>
      <c r="CO10" s="20"/>
      <c r="CP10" s="20"/>
      <c r="CQ10" s="19">
        <v>1603688.5120000001</v>
      </c>
      <c r="CR10" s="19">
        <v>0.82236130401435803</v>
      </c>
      <c r="CS10" s="19">
        <v>114.489988834744</v>
      </c>
      <c r="CT10" s="18">
        <v>1068171.121</v>
      </c>
      <c r="CU10" s="18">
        <v>1.31005568063983</v>
      </c>
      <c r="CV10" s="18">
        <v>105.48044089088501</v>
      </c>
      <c r="CW10" s="19">
        <v>721994.07799999998</v>
      </c>
      <c r="CX10" s="19">
        <v>0.61487186198986499</v>
      </c>
      <c r="CY10" s="19">
        <v>107.96878284531699</v>
      </c>
      <c r="CZ10" s="18">
        <v>101094.606</v>
      </c>
      <c r="DA10" s="18">
        <v>1.95236031592283</v>
      </c>
      <c r="DB10" s="18">
        <v>106.807157171667</v>
      </c>
      <c r="DC10" s="19">
        <v>1226479.7660000001</v>
      </c>
      <c r="DD10" s="19">
        <v>0.75700504986680806</v>
      </c>
      <c r="DE10" s="19">
        <v>108.428786334336</v>
      </c>
      <c r="DF10" s="18">
        <v>169928.95999999999</v>
      </c>
      <c r="DG10" s="18">
        <v>1.20224823264546</v>
      </c>
      <c r="DH10" s="18">
        <v>107.142272998</v>
      </c>
      <c r="DI10" s="22"/>
      <c r="DJ10" s="24">
        <f t="shared" si="35"/>
        <v>110.29585267146565</v>
      </c>
      <c r="DK10" s="24">
        <f t="shared" si="36"/>
        <v>3.6395033204500233</v>
      </c>
      <c r="DL10" s="24">
        <f t="shared" si="37"/>
        <v>106.47662368685066</v>
      </c>
      <c r="DM10" s="24">
        <f t="shared" si="38"/>
        <v>0.87884058651053609</v>
      </c>
      <c r="DN10" s="24">
        <v>99.626391105915118</v>
      </c>
      <c r="DO10" s="24">
        <v>0.20850922322552437</v>
      </c>
      <c r="DP10" s="22"/>
      <c r="DQ10" s="24">
        <f t="shared" si="39"/>
        <v>0.90326507019868385</v>
      </c>
      <c r="DR10" s="24">
        <f t="shared" si="40"/>
        <v>2.9865511420660774E-2</v>
      </c>
      <c r="DS10" s="24">
        <f t="shared" si="41"/>
        <v>0.93566444592493681</v>
      </c>
      <c r="DT10" s="24">
        <f t="shared" si="42"/>
        <v>7.9672301121096033E-3</v>
      </c>
    </row>
    <row r="11" spans="1:124" x14ac:dyDescent="0.25">
      <c r="A11" s="1" t="s">
        <v>38</v>
      </c>
      <c r="B11" s="5">
        <v>43658.531319444402</v>
      </c>
      <c r="C11" s="3" t="s">
        <v>61</v>
      </c>
      <c r="D11" s="1" t="s">
        <v>38</v>
      </c>
      <c r="E11" s="18">
        <v>4488329.2319999998</v>
      </c>
      <c r="F11" s="18">
        <v>1.13371214749255</v>
      </c>
      <c r="G11" s="18">
        <v>147.61711701966499</v>
      </c>
      <c r="H11" s="19">
        <v>5456089.5379999997</v>
      </c>
      <c r="I11" s="19">
        <v>0.81762615682296502</v>
      </c>
      <c r="J11" s="19">
        <v>148.51914760102201</v>
      </c>
      <c r="K11" s="20">
        <v>2273182.4939999999</v>
      </c>
      <c r="L11" s="20">
        <v>0.87617127947146101</v>
      </c>
      <c r="M11" s="20">
        <f t="shared" si="0"/>
        <v>19916.972142401068</v>
      </c>
      <c r="N11" s="20">
        <f t="shared" si="1"/>
        <v>2268646.7519999999</v>
      </c>
      <c r="O11" s="20">
        <f t="shared" si="2"/>
        <v>19918.647126565102</v>
      </c>
      <c r="P11" s="20">
        <f t="shared" si="3"/>
        <v>2179744.8745468399</v>
      </c>
      <c r="Q11" s="20">
        <f t="shared" si="4"/>
        <v>25303.608198582999</v>
      </c>
      <c r="R11" s="20">
        <v>149.79531425830001</v>
      </c>
      <c r="S11" s="20">
        <v>145.99565547464209</v>
      </c>
      <c r="T11" s="20">
        <v>0.20360753899106976</v>
      </c>
      <c r="U11" s="20"/>
      <c r="V11" s="20"/>
      <c r="W11" s="21">
        <v>4446882.32</v>
      </c>
      <c r="X11" s="21">
        <v>0.98471269903862602</v>
      </c>
      <c r="Y11" s="21">
        <f t="shared" si="5"/>
        <v>43789.014916343476</v>
      </c>
      <c r="Z11" s="21">
        <f t="shared" si="6"/>
        <v>4446436.8059999999</v>
      </c>
      <c r="AA11" s="21">
        <f t="shared" si="7"/>
        <v>43789.108066065426</v>
      </c>
      <c r="AB11" s="21">
        <f t="shared" si="8"/>
        <v>4140684.3218022836</v>
      </c>
      <c r="AC11" s="21">
        <f t="shared" si="9"/>
        <v>131581.02443702001</v>
      </c>
      <c r="AD11" s="21">
        <v>148.31099534272801</v>
      </c>
      <c r="AE11" s="21">
        <v>134.9570930780875</v>
      </c>
      <c r="AF11" s="21">
        <v>0.20142577077119667</v>
      </c>
      <c r="AG11" s="21"/>
      <c r="AH11" s="21"/>
      <c r="AI11" s="20">
        <v>1131771.4069999999</v>
      </c>
      <c r="AJ11" s="20">
        <v>1.2708245848800801</v>
      </c>
      <c r="AK11" s="20">
        <f t="shared" si="10"/>
        <v>14382.829284799191</v>
      </c>
      <c r="AL11" s="20">
        <f t="shared" si="11"/>
        <v>1131201.7509999999</v>
      </c>
      <c r="AM11" s="20">
        <f t="shared" si="12"/>
        <v>14383.123863833285</v>
      </c>
      <c r="AN11" s="20">
        <f t="shared" si="13"/>
        <v>1053416.3779951832</v>
      </c>
      <c r="AO11" s="20">
        <f t="shared" si="14"/>
        <v>34530.519041953819</v>
      </c>
      <c r="AP11" s="20">
        <v>149.08803635748299</v>
      </c>
      <c r="AQ11" s="20">
        <v>139.92979477805744</v>
      </c>
      <c r="AR11" s="20">
        <v>1.0120826705934467</v>
      </c>
      <c r="AS11" s="20"/>
      <c r="AT11" s="20"/>
      <c r="AU11" s="21">
        <v>18961993.201000001</v>
      </c>
      <c r="AV11" s="21">
        <v>1.05170290202552</v>
      </c>
      <c r="AW11" s="21">
        <f t="shared" si="15"/>
        <v>199423.83277679878</v>
      </c>
      <c r="AX11" s="21">
        <f t="shared" si="16"/>
        <v>18961956.159000002</v>
      </c>
      <c r="AY11" s="21">
        <f t="shared" si="17"/>
        <v>199423.83389683848</v>
      </c>
      <c r="AZ11" s="21">
        <f t="shared" si="18"/>
        <v>17658065.998447377</v>
      </c>
      <c r="BA11" s="21">
        <f t="shared" si="19"/>
        <v>564903.21288340411</v>
      </c>
      <c r="BB11" s="21">
        <v>149.16666721530601</v>
      </c>
      <c r="BC11" s="21">
        <v>137.13516744984094</v>
      </c>
      <c r="BD11" s="21">
        <v>0.20356761401159512</v>
      </c>
      <c r="BE11" s="21"/>
      <c r="BF11" s="21"/>
      <c r="BG11" s="20">
        <v>5186909.5240000002</v>
      </c>
      <c r="BH11" s="20">
        <v>0.98824335906345195</v>
      </c>
      <c r="BI11" s="20">
        <f t="shared" si="20"/>
        <v>51259.288911559714</v>
      </c>
      <c r="BJ11" s="20">
        <f t="shared" si="21"/>
        <v>5186906.5210000006</v>
      </c>
      <c r="BK11" s="20">
        <f t="shared" si="22"/>
        <v>51259.289139616165</v>
      </c>
      <c r="BL11" s="20">
        <f t="shared" si="23"/>
        <v>4830236.7597302431</v>
      </c>
      <c r="BM11" s="20">
        <f t="shared" si="24"/>
        <v>153544.78101762116</v>
      </c>
      <c r="BN11" s="20">
        <v>148.60239813462599</v>
      </c>
      <c r="BO11" s="20">
        <v>47.16748117567996</v>
      </c>
      <c r="BP11" s="20">
        <v>9.8012142489655285E-2</v>
      </c>
      <c r="BQ11" s="20"/>
      <c r="BR11" s="20"/>
      <c r="BS11" s="21">
        <v>12759313.145</v>
      </c>
      <c r="BT11" s="21">
        <v>0.67634444124445203</v>
      </c>
      <c r="BU11" s="21">
        <f t="shared" si="25"/>
        <v>86296.905197180167</v>
      </c>
      <c r="BV11" s="21">
        <f t="shared" si="26"/>
        <v>12758940.708999999</v>
      </c>
      <c r="BW11" s="21">
        <f t="shared" si="27"/>
        <v>86296.958604435538</v>
      </c>
      <c r="BX11" s="21">
        <f t="shared" si="28"/>
        <v>11881591.499348797</v>
      </c>
      <c r="BY11" s="21">
        <f t="shared" si="29"/>
        <v>367864.74817384203</v>
      </c>
      <c r="BZ11" s="21">
        <v>149.20359813883101</v>
      </c>
      <c r="CA11" s="21">
        <v>136.86530487040537</v>
      </c>
      <c r="CB11" s="21">
        <v>0.20356643701956736</v>
      </c>
      <c r="CC11" s="21"/>
      <c r="CD11" s="21"/>
      <c r="CE11" s="20">
        <v>11867968.550000001</v>
      </c>
      <c r="CF11" s="20">
        <v>0.467943080114405</v>
      </c>
      <c r="CG11" s="20">
        <f t="shared" si="30"/>
        <v>55535.337579878891</v>
      </c>
      <c r="CH11" s="20">
        <f t="shared" si="31"/>
        <v>11867958.540000001</v>
      </c>
      <c r="CI11" s="20">
        <f t="shared" si="32"/>
        <v>55535.338381771515</v>
      </c>
      <c r="CJ11" s="20">
        <f t="shared" si="33"/>
        <v>11051876.36807663</v>
      </c>
      <c r="CK11" s="20">
        <f t="shared" si="34"/>
        <v>337892.46991579776</v>
      </c>
      <c r="CL11" s="20">
        <v>148.85555771356201</v>
      </c>
      <c r="CM11" s="20">
        <v>68.792469207783441</v>
      </c>
      <c r="CN11" s="20">
        <v>0.11536601344231914</v>
      </c>
      <c r="CO11" s="20"/>
      <c r="CP11" s="20"/>
      <c r="CQ11" s="19">
        <v>1577353.415</v>
      </c>
      <c r="CR11" s="19">
        <v>1.1056184717267901</v>
      </c>
      <c r="CS11" s="19">
        <v>110.40760316219701</v>
      </c>
      <c r="CT11" s="18">
        <v>1059226.72</v>
      </c>
      <c r="CU11" s="18">
        <v>0.73171358667829201</v>
      </c>
      <c r="CV11" s="18">
        <v>102.55161604724699</v>
      </c>
      <c r="CW11" s="19">
        <v>714313.62</v>
      </c>
      <c r="CX11" s="19">
        <v>0.71958534122032503</v>
      </c>
      <c r="CY11" s="19">
        <v>104.731175429668</v>
      </c>
      <c r="CZ11" s="18">
        <v>100386.78200000001</v>
      </c>
      <c r="DA11" s="18">
        <v>0.88106886019456598</v>
      </c>
      <c r="DB11" s="18">
        <v>103.985164018387</v>
      </c>
      <c r="DC11" s="19">
        <v>1210779.8899999999</v>
      </c>
      <c r="DD11" s="19">
        <v>0.65834501134466605</v>
      </c>
      <c r="DE11" s="19">
        <v>104.9474485497</v>
      </c>
      <c r="DF11" s="18">
        <v>167744.236</v>
      </c>
      <c r="DG11" s="18">
        <v>0.94677948689152802</v>
      </c>
      <c r="DH11" s="18">
        <v>103.696366419204</v>
      </c>
      <c r="DI11" s="22"/>
      <c r="DJ11" s="24">
        <f t="shared" si="35"/>
        <v>106.69540904718833</v>
      </c>
      <c r="DK11" s="24">
        <f t="shared" si="36"/>
        <v>3.2166725627954196</v>
      </c>
      <c r="DL11" s="24">
        <f t="shared" si="37"/>
        <v>103.41104882827933</v>
      </c>
      <c r="DM11" s="24">
        <f t="shared" si="38"/>
        <v>0.75816854469055595</v>
      </c>
      <c r="DN11" s="24">
        <v>99.358661041538326</v>
      </c>
      <c r="DO11" s="24">
        <v>0.19665677316257008</v>
      </c>
      <c r="DP11" s="22"/>
      <c r="DQ11" s="24">
        <f t="shared" si="39"/>
        <v>0.93123651644275363</v>
      </c>
      <c r="DR11" s="24">
        <f t="shared" si="40"/>
        <v>2.813552528058709E-2</v>
      </c>
      <c r="DS11" s="24">
        <f t="shared" si="41"/>
        <v>0.96081281610952174</v>
      </c>
      <c r="DT11" s="24">
        <f t="shared" si="42"/>
        <v>7.2964765915174215E-3</v>
      </c>
    </row>
    <row r="12" spans="1:124" x14ac:dyDescent="0.25">
      <c r="A12" s="1" t="s">
        <v>51</v>
      </c>
      <c r="B12" s="5">
        <v>43658.541273148097</v>
      </c>
      <c r="C12" s="3" t="s">
        <v>68</v>
      </c>
      <c r="D12" s="1" t="s">
        <v>51</v>
      </c>
      <c r="E12" s="18">
        <v>900471.31299999997</v>
      </c>
      <c r="F12" s="18">
        <v>0.83107960218251398</v>
      </c>
      <c r="G12" s="18">
        <v>1.0535637833321301</v>
      </c>
      <c r="H12" s="19">
        <v>14239.782999999999</v>
      </c>
      <c r="I12" s="19">
        <v>2.6044895378899899</v>
      </c>
      <c r="J12" s="19">
        <v>4.9748361942109097E-2</v>
      </c>
      <c r="K12" s="25">
        <v>5246.7569999999996</v>
      </c>
      <c r="L12" s="25">
        <v>6.68808442517917</v>
      </c>
      <c r="M12" s="25">
        <f t="shared" si="0"/>
        <v>350.90753774399781</v>
      </c>
      <c r="N12" s="25">
        <f t="shared" si="1"/>
        <v>711.01499999999942</v>
      </c>
      <c r="O12" s="25">
        <f t="shared" si="2"/>
        <v>435.72942462674968</v>
      </c>
      <c r="P12" s="25">
        <f t="shared" si="3"/>
        <v>706.55885583780218</v>
      </c>
      <c r="Q12" s="25">
        <f t="shared" si="4"/>
        <v>433.01217181807516</v>
      </c>
      <c r="R12" s="25">
        <v>4.6947245212799603E-2</v>
      </c>
      <c r="S12" s="25"/>
      <c r="T12" s="25"/>
      <c r="U12" s="25">
        <f>P12/U$3</f>
        <v>4.7566908296607119E-2</v>
      </c>
      <c r="V12" s="25">
        <f>U12*SQRT(((Q12/P12)^2)+((V$3/U$3)^2))</f>
        <v>2.9151824916398707E-2</v>
      </c>
      <c r="W12" s="26">
        <v>483.553</v>
      </c>
      <c r="X12" s="26">
        <v>18.901009667750401</v>
      </c>
      <c r="Y12" s="26">
        <f t="shared" si="5"/>
        <v>91.396399278697103</v>
      </c>
      <c r="Z12" s="26">
        <f t="shared" si="6"/>
        <v>38.038999999999987</v>
      </c>
      <c r="AA12" s="26">
        <f t="shared" si="7"/>
        <v>128.49583497357224</v>
      </c>
      <c r="AB12" s="26">
        <f t="shared" si="8"/>
        <v>36.681002453081284</v>
      </c>
      <c r="AC12" s="26">
        <f t="shared" si="9"/>
        <v>123.91523958990368</v>
      </c>
      <c r="AD12" s="26">
        <v>1.2687916635246699E-3</v>
      </c>
      <c r="AE12" s="26"/>
      <c r="AF12" s="26"/>
      <c r="AG12" s="26">
        <f>AB12/AG$3</f>
        <v>1.1911736849087901E-3</v>
      </c>
      <c r="AH12" s="26">
        <f>AG12*SQRT(((AC12/AB12)^2)+((AH$3/AG$3)^2))</f>
        <v>4.0240091239910417E-3</v>
      </c>
      <c r="AI12" s="25">
        <v>288.32900000000001</v>
      </c>
      <c r="AJ12" s="25">
        <v>28.4359365509833</v>
      </c>
      <c r="AK12" s="25">
        <f t="shared" si="10"/>
        <v>81.989051498084635</v>
      </c>
      <c r="AL12" s="25">
        <f t="shared" si="11"/>
        <v>-281.32699999999994</v>
      </c>
      <c r="AM12" s="25">
        <f t="shared" si="12"/>
        <v>123.27226475930799</v>
      </c>
      <c r="AN12" s="25">
        <f t="shared" si="13"/>
        <v>-271.28358729509182</v>
      </c>
      <c r="AO12" s="25">
        <f t="shared" si="14"/>
        <v>-119.25417026385543</v>
      </c>
      <c r="AP12" s="25" t="s">
        <v>16</v>
      </c>
      <c r="AQ12" s="25"/>
      <c r="AR12" s="25"/>
      <c r="AS12" s="25">
        <f>AN12/AS$3</f>
        <v>-3.609030269464291E-2</v>
      </c>
      <c r="AT12" s="25">
        <f>AS12*SQRT(((AO12/AN12)^2)+((AT$3/AS$3)^2))</f>
        <v>-1.5882193369216834E-2</v>
      </c>
      <c r="AU12" s="26">
        <v>1178.3920000000001</v>
      </c>
      <c r="AV12" s="26">
        <v>11.581472330657601</v>
      </c>
      <c r="AW12" s="26">
        <f t="shared" si="15"/>
        <v>136.47514342668273</v>
      </c>
      <c r="AX12" s="26">
        <f t="shared" si="16"/>
        <v>1141.3500000000001</v>
      </c>
      <c r="AY12" s="26">
        <f t="shared" si="17"/>
        <v>138.10209987944211</v>
      </c>
      <c r="AZ12" s="26">
        <f t="shared" si="18"/>
        <v>1100.6036475676106</v>
      </c>
      <c r="BA12" s="26">
        <f t="shared" si="19"/>
        <v>138.68980836138124</v>
      </c>
      <c r="BB12" s="26">
        <v>8.9785765876999393E-3</v>
      </c>
      <c r="BC12" s="26"/>
      <c r="BD12" s="26"/>
      <c r="BE12" s="26">
        <f>AZ12/BE$3</f>
        <v>8.5648756250300429E-3</v>
      </c>
      <c r="BF12" s="26">
        <f>BE12*SQRT(((BA12/AZ12)^2)+((BF$3/BE$3)^2))</f>
        <v>1.079884136807624E-3</v>
      </c>
      <c r="BG12" s="25">
        <v>54.061999999999998</v>
      </c>
      <c r="BH12" s="25">
        <v>40.193216441996299</v>
      </c>
      <c r="BI12" s="25">
        <f t="shared" si="20"/>
        <v>21.729256672872037</v>
      </c>
      <c r="BJ12" s="25">
        <f t="shared" si="21"/>
        <v>51.058999999999997</v>
      </c>
      <c r="BK12" s="25">
        <f t="shared" si="22"/>
        <v>22.260741651815813</v>
      </c>
      <c r="BL12" s="25">
        <f t="shared" si="23"/>
        <v>49.236186657164424</v>
      </c>
      <c r="BM12" s="25">
        <f t="shared" si="24"/>
        <v>21.535844824582519</v>
      </c>
      <c r="BN12" s="25">
        <v>1.4628159994086499E-3</v>
      </c>
      <c r="BO12" s="25"/>
      <c r="BP12" s="25"/>
      <c r="BQ12" s="25">
        <f>BL12/BQ$3</f>
        <v>4.7997374423299074E-4</v>
      </c>
      <c r="BR12" s="25">
        <f>BQ12*SQRT(((BM12/BL12)^2)+((BR$3/BQ$3)^2))</f>
        <v>2.0995891439685546E-4</v>
      </c>
      <c r="BS12" s="26">
        <v>1314.569</v>
      </c>
      <c r="BT12" s="26">
        <v>11.685070201661899</v>
      </c>
      <c r="BU12" s="26">
        <f t="shared" si="25"/>
        <v>153.60831049928481</v>
      </c>
      <c r="BV12" s="26">
        <f t="shared" si="26"/>
        <v>942.13300000000004</v>
      </c>
      <c r="BW12" s="26">
        <f t="shared" si="27"/>
        <v>181.14435573443825</v>
      </c>
      <c r="BX12" s="26">
        <f t="shared" si="28"/>
        <v>908.49872194665579</v>
      </c>
      <c r="BY12" s="26">
        <f t="shared" si="29"/>
        <v>177.57919381970302</v>
      </c>
      <c r="BZ12" s="26">
        <v>1.1017343581365999E-2</v>
      </c>
      <c r="CA12" s="26"/>
      <c r="CB12" s="26"/>
      <c r="CC12" s="26">
        <f>BX12/CC$3</f>
        <v>1.0488809480311442E-2</v>
      </c>
      <c r="CD12" s="26">
        <f>CC12*SQRT(((BY12/BX12)^2)+((CD$3/CC$3)^2))</f>
        <v>2.050667130344329E-3</v>
      </c>
      <c r="CE12" s="25">
        <v>541.63099999999997</v>
      </c>
      <c r="CF12" s="25">
        <v>16.3359710897378</v>
      </c>
      <c r="CG12" s="25">
        <f t="shared" si="30"/>
        <v>88.480683573057732</v>
      </c>
      <c r="CH12" s="25">
        <f t="shared" si="31"/>
        <v>531.62099999999998</v>
      </c>
      <c r="CI12" s="25">
        <f t="shared" si="32"/>
        <v>88.98257200773152</v>
      </c>
      <c r="CJ12" s="25">
        <f t="shared" si="33"/>
        <v>512.64205697072816</v>
      </c>
      <c r="CK12" s="25">
        <f>CJ12*SQRT(((CI12/CH12)^2)+(($DR12/$DQ12)^2))</f>
        <v>87.681849252423049</v>
      </c>
      <c r="CL12" s="25">
        <v>6.6679319935711101E-3</v>
      </c>
      <c r="CM12" s="25"/>
      <c r="CN12" s="25"/>
      <c r="CO12" s="25">
        <f>CJ12/CO$3</f>
        <v>3.1908108760673225E-3</v>
      </c>
      <c r="CP12" s="25">
        <f>CO12*SQRT(((CK12/CJ12)^2)+((CP$3/CO$3)^2))</f>
        <v>5.459643973381316E-4</v>
      </c>
      <c r="CQ12" s="19">
        <v>1559545.3810000001</v>
      </c>
      <c r="CR12" s="19">
        <v>1.08283263725625</v>
      </c>
      <c r="CS12" s="19">
        <v>108.31381639285</v>
      </c>
      <c r="CT12" s="18">
        <v>1047743.0159999999</v>
      </c>
      <c r="CU12" s="18">
        <v>1.0477560749018699</v>
      </c>
      <c r="CV12" s="18">
        <v>100.652420997364</v>
      </c>
      <c r="CW12" s="19">
        <v>700038.69</v>
      </c>
      <c r="CX12" s="19">
        <v>0.67331119439999099</v>
      </c>
      <c r="CY12" s="19">
        <v>101.84154054818799</v>
      </c>
      <c r="CZ12" s="18">
        <v>98766.937000000005</v>
      </c>
      <c r="DA12" s="18">
        <v>1.3105509121485901</v>
      </c>
      <c r="DB12" s="18">
        <v>101.513149911667</v>
      </c>
      <c r="DC12" s="19">
        <v>1187446.6100000001</v>
      </c>
      <c r="DD12" s="19">
        <v>0.67362179747971695</v>
      </c>
      <c r="DE12" s="19">
        <v>102.126076526693</v>
      </c>
      <c r="DF12" s="18">
        <v>164443.01500000001</v>
      </c>
      <c r="DG12" s="18">
        <v>1.0850124953642299</v>
      </c>
      <c r="DH12" s="18">
        <v>100.86656555537</v>
      </c>
      <c r="DI12" s="22"/>
      <c r="DJ12" s="24">
        <f t="shared" si="35"/>
        <v>104.09381115591033</v>
      </c>
      <c r="DK12" s="24">
        <f t="shared" si="36"/>
        <v>3.6573998045899536</v>
      </c>
      <c r="DL12" s="24">
        <f t="shared" si="37"/>
        <v>101.01071215480033</v>
      </c>
      <c r="DM12" s="24">
        <f t="shared" si="38"/>
        <v>0.44810405886891969</v>
      </c>
      <c r="DN12" s="24">
        <v>100.3776477394392</v>
      </c>
      <c r="DO12" s="24">
        <v>0.19827945055360752</v>
      </c>
      <c r="DP12" s="22"/>
      <c r="DQ12" s="24">
        <f t="shared" si="39"/>
        <v>0.96429986206475704</v>
      </c>
      <c r="DR12" s="24">
        <f t="shared" si="40"/>
        <v>3.393476860704249E-2</v>
      </c>
      <c r="DS12" s="24">
        <f t="shared" si="41"/>
        <v>0.99373270020717253</v>
      </c>
      <c r="DT12" s="24">
        <f t="shared" si="42"/>
        <v>4.8256796957117229E-3</v>
      </c>
    </row>
    <row r="13" spans="1:124" x14ac:dyDescent="0.25">
      <c r="A13" s="1" t="s">
        <v>43</v>
      </c>
      <c r="B13" s="5">
        <v>43658.547974537003</v>
      </c>
      <c r="C13" s="3" t="s">
        <v>68</v>
      </c>
      <c r="D13" s="1" t="s">
        <v>43</v>
      </c>
      <c r="E13" s="18">
        <v>844463.79099999997</v>
      </c>
      <c r="F13" s="18">
        <v>0.91586676073017903</v>
      </c>
      <c r="G13" s="18" t="s">
        <v>16</v>
      </c>
      <c r="H13" s="19">
        <v>11025.99</v>
      </c>
      <c r="I13" s="19">
        <v>4.6886308714763203</v>
      </c>
      <c r="J13" s="19" t="s">
        <v>16</v>
      </c>
      <c r="K13" s="25">
        <v>4050.078</v>
      </c>
      <c r="L13" s="25">
        <v>7.2569299418754598</v>
      </c>
      <c r="M13" s="25">
        <f t="shared" si="0"/>
        <v>293.91132305131083</v>
      </c>
      <c r="N13" s="25">
        <f t="shared" si="1"/>
        <v>-485.66400000000021</v>
      </c>
      <c r="O13" s="25">
        <f t="shared" si="2"/>
        <v>391.29004236981939</v>
      </c>
      <c r="P13" s="25">
        <f t="shared" si="3"/>
        <v>-493.98735414490886</v>
      </c>
      <c r="Q13" s="25">
        <f t="shared" si="4"/>
        <v>-398.01750903759995</v>
      </c>
      <c r="R13" s="25" t="s">
        <v>16</v>
      </c>
      <c r="S13" s="25"/>
      <c r="T13" s="25"/>
      <c r="U13" s="25">
        <f t="shared" ref="U13:U23" si="43">P13/U$3</f>
        <v>-3.3256183798633959E-2</v>
      </c>
      <c r="V13" s="25">
        <f t="shared" ref="V13:V23" si="44">U13*SQRT(((Q13/P13)^2)+((V$3/U$3)^2))</f>
        <v>-2.6795631746441104E-2</v>
      </c>
      <c r="W13" s="26">
        <v>512.59</v>
      </c>
      <c r="X13" s="26">
        <v>20.252501803205298</v>
      </c>
      <c r="Y13" s="26">
        <f t="shared" si="5"/>
        <v>103.81229899305004</v>
      </c>
      <c r="Z13" s="26">
        <f t="shared" si="6"/>
        <v>67.076000000000022</v>
      </c>
      <c r="AA13" s="26">
        <f t="shared" si="7"/>
        <v>137.60403782835334</v>
      </c>
      <c r="AB13" s="26">
        <f t="shared" si="8"/>
        <v>66.248034806964526</v>
      </c>
      <c r="AC13" s="26">
        <f t="shared" si="9"/>
        <v>135.91739020048698</v>
      </c>
      <c r="AD13" s="26">
        <v>2.2373214233439502E-3</v>
      </c>
      <c r="AE13" s="26"/>
      <c r="AF13" s="26"/>
      <c r="AG13" s="26">
        <f t="shared" ref="AG13:AG23" si="45">AB13/AG$3</f>
        <v>2.1513293111308867E-3</v>
      </c>
      <c r="AH13" s="26">
        <f t="shared" ref="AH13:AH23" si="46">AG13*SQRT(((AC13/AB13)^2)+((AH$3/AG$3)^2))</f>
        <v>4.4137715065579531E-3</v>
      </c>
      <c r="AI13" s="25">
        <v>2345.8209999999999</v>
      </c>
      <c r="AJ13" s="25">
        <v>8.8089854377404997</v>
      </c>
      <c r="AK13" s="25">
        <f t="shared" si="10"/>
        <v>206.64303028545854</v>
      </c>
      <c r="AL13" s="25">
        <f t="shared" si="11"/>
        <v>1776.165</v>
      </c>
      <c r="AM13" s="25">
        <f t="shared" si="12"/>
        <v>226.21933749989253</v>
      </c>
      <c r="AN13" s="25">
        <f t="shared" si="13"/>
        <v>1754.2405740192039</v>
      </c>
      <c r="AO13" s="25">
        <f t="shared" si="14"/>
        <v>228.44366463389511</v>
      </c>
      <c r="AP13" s="25">
        <v>0.234091709867666</v>
      </c>
      <c r="AQ13" s="25"/>
      <c r="AR13" s="25"/>
      <c r="AS13" s="25">
        <f t="shared" ref="AS13:AS23" si="47">AN13/AS$3</f>
        <v>0.23337598100510906</v>
      </c>
      <c r="AT13" s="25">
        <f t="shared" ref="AT13:AT23" si="48">AS13*SQRT(((AO13/AN13)^2)+((AT$3/AS$3)^2))</f>
        <v>3.0763900932701659E-2</v>
      </c>
      <c r="AU13" s="26">
        <v>756.88900000000001</v>
      </c>
      <c r="AV13" s="26">
        <v>19.947384460238801</v>
      </c>
      <c r="AW13" s="26">
        <f t="shared" si="15"/>
        <v>150.97955876725686</v>
      </c>
      <c r="AX13" s="26">
        <f t="shared" si="16"/>
        <v>719.84699999999998</v>
      </c>
      <c r="AY13" s="26">
        <f t="shared" si="17"/>
        <v>152.45180347681475</v>
      </c>
      <c r="AZ13" s="26">
        <f t="shared" si="18"/>
        <v>710.96143347380553</v>
      </c>
      <c r="BA13" s="26">
        <f t="shared" si="19"/>
        <v>151.80140548993748</v>
      </c>
      <c r="BB13" s="26">
        <v>5.6627690199553497E-3</v>
      </c>
      <c r="BC13" s="26"/>
      <c r="BD13" s="26"/>
      <c r="BE13" s="26">
        <f t="shared" ref="BE13:BE23" si="49">AZ13/BE$3</f>
        <v>5.5326876894819191E-3</v>
      </c>
      <c r="BF13" s="26">
        <f t="shared" ref="BF13:BF23" si="50">BE13*SQRT(((BA13/AZ13)^2)+((BF$3/BE$3)^2))</f>
        <v>1.1815453680531732E-3</v>
      </c>
      <c r="BG13" s="25">
        <v>32.036999999999999</v>
      </c>
      <c r="BH13" s="25">
        <v>48.415931250678298</v>
      </c>
      <c r="BI13" s="25">
        <f t="shared" si="20"/>
        <v>15.511011894779806</v>
      </c>
      <c r="BJ13" s="25">
        <f t="shared" si="21"/>
        <v>29.033999999999999</v>
      </c>
      <c r="BK13" s="25">
        <f t="shared" si="22"/>
        <v>16.247200169054793</v>
      </c>
      <c r="BL13" s="25">
        <f t="shared" si="23"/>
        <v>28.675613372672903</v>
      </c>
      <c r="BM13" s="25">
        <f t="shared" si="24"/>
        <v>16.065512793549036</v>
      </c>
      <c r="BN13" s="25">
        <v>8.3181025337023299E-4</v>
      </c>
      <c r="BO13" s="25"/>
      <c r="BP13" s="25"/>
      <c r="BQ13" s="25">
        <f t="shared" ref="BQ13:BQ23" si="51">BL13/BQ$3</f>
        <v>2.7954117597481893E-4</v>
      </c>
      <c r="BR13" s="25">
        <f t="shared" ref="BR13:BR23" si="52">BQ13*SQRT(((BM13/BL13)^2)+((BR$3/BQ$3)^2))</f>
        <v>1.5662159398685942E-4</v>
      </c>
      <c r="BS13" s="26">
        <v>1252.5</v>
      </c>
      <c r="BT13" s="26">
        <v>12.3064338507783</v>
      </c>
      <c r="BU13" s="26">
        <f t="shared" si="25"/>
        <v>154.1380839809982</v>
      </c>
      <c r="BV13" s="26">
        <f t="shared" si="26"/>
        <v>880.06400000000008</v>
      </c>
      <c r="BW13" s="26">
        <f t="shared" si="27"/>
        <v>181.59381457894781</v>
      </c>
      <c r="BX13" s="26">
        <f t="shared" si="28"/>
        <v>869.20076486905032</v>
      </c>
      <c r="BY13" s="26">
        <f t="shared" si="29"/>
        <v>180.89714579533981</v>
      </c>
      <c r="BZ13" s="26">
        <v>1.02915060417068E-2</v>
      </c>
      <c r="CA13" s="26"/>
      <c r="CB13" s="26"/>
      <c r="CC13" s="26">
        <f t="shared" ref="CC13:CC23" si="53">BX13/CC$3</f>
        <v>1.0035106272155842E-2</v>
      </c>
      <c r="CD13" s="26">
        <f t="shared" ref="CD13:CD23" si="54">CC13*SQRT(((BY13/BX13)^2)+((CD$3/CC$3)^2))</f>
        <v>2.0889251226891758E-3</v>
      </c>
      <c r="CE13" s="25">
        <v>168.19499999999999</v>
      </c>
      <c r="CF13" s="25">
        <v>31.845577612834202</v>
      </c>
      <c r="CG13" s="25">
        <f t="shared" si="30"/>
        <v>53.562669265906486</v>
      </c>
      <c r="CH13" s="25">
        <f t="shared" si="31"/>
        <v>158.185</v>
      </c>
      <c r="CI13" s="25">
        <f t="shared" si="32"/>
        <v>54.387740295441937</v>
      </c>
      <c r="CJ13" s="25">
        <f t="shared" si="33"/>
        <v>156.23241376855628</v>
      </c>
      <c r="CK13" s="25">
        <f t="shared" si="34"/>
        <v>53.883498333325683</v>
      </c>
      <c r="CL13" s="25">
        <v>1.9840578577653002E-3</v>
      </c>
      <c r="CM13" s="25"/>
      <c r="CN13" s="25"/>
      <c r="CO13" s="25">
        <f t="shared" ref="CO13:CO23" si="55">CJ13/CO$3</f>
        <v>9.7242916040231222E-4</v>
      </c>
      <c r="CP13" s="25">
        <f t="shared" ref="CP13:CP23" si="56">CO13*SQRT(((CK13/CJ13)^2)+((CP$3/CO$3)^2))</f>
        <v>3.354160908046308E-4</v>
      </c>
      <c r="CQ13" s="19">
        <v>1554476.0390000001</v>
      </c>
      <c r="CR13" s="19">
        <v>0.94924784122049399</v>
      </c>
      <c r="CS13" s="19">
        <v>107.96173957270101</v>
      </c>
      <c r="CT13" s="18">
        <v>1048714.3770000001</v>
      </c>
      <c r="CU13" s="18">
        <v>0.59746989467021405</v>
      </c>
      <c r="CV13" s="18">
        <v>100.745735707956</v>
      </c>
      <c r="CW13" s="19">
        <v>708780.87800000003</v>
      </c>
      <c r="CX13" s="19">
        <v>0.71771994341647904</v>
      </c>
      <c r="CY13" s="19">
        <v>103.11335295855901</v>
      </c>
      <c r="CZ13" s="18">
        <v>99593.57</v>
      </c>
      <c r="DA13" s="18">
        <v>1.4058087034194999</v>
      </c>
      <c r="DB13" s="18">
        <v>102.362767427405</v>
      </c>
      <c r="DC13" s="19">
        <v>1197554.3230000001</v>
      </c>
      <c r="DD13" s="19">
        <v>0.34593494602139901</v>
      </c>
      <c r="DE13" s="19">
        <v>102.995388092076</v>
      </c>
      <c r="DF13" s="18">
        <v>166060.38800000001</v>
      </c>
      <c r="DG13" s="18">
        <v>1.4926788137293301</v>
      </c>
      <c r="DH13" s="18">
        <v>101.858634812505</v>
      </c>
      <c r="DI13" s="22"/>
      <c r="DJ13" s="24">
        <f t="shared" si="35"/>
        <v>104.69016020777866</v>
      </c>
      <c r="DK13" s="24">
        <f t="shared" si="36"/>
        <v>2.8338847159279994</v>
      </c>
      <c r="DL13" s="24">
        <f t="shared" si="37"/>
        <v>101.65571264928866</v>
      </c>
      <c r="DM13" s="24">
        <f t="shared" si="38"/>
        <v>0.82739407096579232</v>
      </c>
      <c r="DN13" s="24">
        <v>103.39789756979563</v>
      </c>
      <c r="DO13" s="24">
        <v>0.20404400995232203</v>
      </c>
      <c r="DP13" s="22"/>
      <c r="DQ13" s="24">
        <f t="shared" si="39"/>
        <v>0.98765631234665918</v>
      </c>
      <c r="DR13" s="24">
        <f t="shared" si="40"/>
        <v>2.6806070533427657E-2</v>
      </c>
      <c r="DS13" s="24">
        <f t="shared" si="41"/>
        <v>1.0171380916537125</v>
      </c>
      <c r="DT13" s="24">
        <f t="shared" si="42"/>
        <v>8.5185235366013953E-3</v>
      </c>
    </row>
    <row r="14" spans="1:124" x14ac:dyDescent="0.25">
      <c r="A14" s="1" t="s">
        <v>10</v>
      </c>
      <c r="B14" s="5">
        <v>43658.5546875</v>
      </c>
      <c r="C14" s="3" t="s">
        <v>68</v>
      </c>
      <c r="D14" s="1" t="s">
        <v>10</v>
      </c>
      <c r="E14" s="18">
        <v>905335.39</v>
      </c>
      <c r="F14" s="18">
        <v>0.956518294446976</v>
      </c>
      <c r="G14" s="18">
        <v>1.2522607285372001</v>
      </c>
      <c r="H14" s="19">
        <v>9421.1360000000004</v>
      </c>
      <c r="I14" s="19">
        <v>5.0572368244545602</v>
      </c>
      <c r="J14" s="19" t="s">
        <v>16</v>
      </c>
      <c r="K14" s="25">
        <v>3483.3290000000002</v>
      </c>
      <c r="L14" s="25">
        <v>7.2655586222717901</v>
      </c>
      <c r="M14" s="25">
        <f t="shared" si="0"/>
        <v>253.0833105015937</v>
      </c>
      <c r="N14" s="25">
        <f t="shared" si="1"/>
        <v>-1052.413</v>
      </c>
      <c r="O14" s="25">
        <f t="shared" si="2"/>
        <v>361.62852970202607</v>
      </c>
      <c r="P14" s="25">
        <f t="shared" si="3"/>
        <v>-1005.3556109589739</v>
      </c>
      <c r="Q14" s="25">
        <f t="shared" si="4"/>
        <v>-345.48080836202928</v>
      </c>
      <c r="R14" s="25" t="s">
        <v>16</v>
      </c>
      <c r="S14" s="25"/>
      <c r="T14" s="25"/>
      <c r="U14" s="25">
        <f t="shared" si="43"/>
        <v>-6.7682483570686278E-2</v>
      </c>
      <c r="V14" s="25">
        <f t="shared" si="44"/>
        <v>-2.325997953918291E-2</v>
      </c>
      <c r="W14" s="26">
        <v>488.56200000000001</v>
      </c>
      <c r="X14" s="26">
        <v>15.328314660932101</v>
      </c>
      <c r="Y14" s="26">
        <f t="shared" si="5"/>
        <v>74.888320673743095</v>
      </c>
      <c r="Z14" s="26">
        <f t="shared" si="6"/>
        <v>43.048000000000002</v>
      </c>
      <c r="AA14" s="26">
        <f t="shared" si="7"/>
        <v>117.32918808965594</v>
      </c>
      <c r="AB14" s="26">
        <f t="shared" si="8"/>
        <v>39.826401787894113</v>
      </c>
      <c r="AC14" s="26">
        <f t="shared" si="9"/>
        <v>108.55817716706379</v>
      </c>
      <c r="AD14" s="26">
        <v>1.43586696630852E-3</v>
      </c>
      <c r="AE14" s="26"/>
      <c r="AF14" s="26"/>
      <c r="AG14" s="26">
        <f t="shared" si="45"/>
        <v>1.2933169379714916E-3</v>
      </c>
      <c r="AH14" s="26">
        <f t="shared" si="46"/>
        <v>3.5253071441078681E-3</v>
      </c>
      <c r="AI14" s="25">
        <v>326.37200000000001</v>
      </c>
      <c r="AJ14" s="25">
        <v>17.3651238192611</v>
      </c>
      <c r="AK14" s="25">
        <f t="shared" si="10"/>
        <v>56.674901911398841</v>
      </c>
      <c r="AL14" s="25">
        <f t="shared" si="11"/>
        <v>-243.28399999999993</v>
      </c>
      <c r="AM14" s="25">
        <f t="shared" si="12"/>
        <v>108.10130063972419</v>
      </c>
      <c r="AN14" s="25">
        <f t="shared" si="13"/>
        <v>-225.07727031606646</v>
      </c>
      <c r="AO14" s="25">
        <f t="shared" si="14"/>
        <v>-100.34334679472934</v>
      </c>
      <c r="AP14" s="25" t="s">
        <v>16</v>
      </c>
      <c r="AQ14" s="25"/>
      <c r="AR14" s="25"/>
      <c r="AS14" s="25">
        <f t="shared" si="47"/>
        <v>-2.9943229873891343E-2</v>
      </c>
      <c r="AT14" s="25">
        <f t="shared" si="48"/>
        <v>-1.3363261565039617E-2</v>
      </c>
      <c r="AU14" s="26">
        <v>668.77599999999995</v>
      </c>
      <c r="AV14" s="26">
        <v>12.0959896219376</v>
      </c>
      <c r="AW14" s="26">
        <f t="shared" si="15"/>
        <v>80.895075554009395</v>
      </c>
      <c r="AX14" s="26">
        <f t="shared" si="16"/>
        <v>631.73399999999992</v>
      </c>
      <c r="AY14" s="26">
        <f t="shared" si="17"/>
        <v>83.610636085767624</v>
      </c>
      <c r="AZ14" s="26">
        <f t="shared" si="18"/>
        <v>584.45670198553933</v>
      </c>
      <c r="BA14" s="26">
        <f t="shared" si="19"/>
        <v>80.20070844587319</v>
      </c>
      <c r="BB14" s="26">
        <v>4.9696167714145803E-3</v>
      </c>
      <c r="BC14" s="26"/>
      <c r="BD14" s="26"/>
      <c r="BE14" s="26">
        <f t="shared" si="49"/>
        <v>4.5482303931887388E-3</v>
      </c>
      <c r="BF14" s="26">
        <f t="shared" si="50"/>
        <v>6.2441428929129611E-4</v>
      </c>
      <c r="BG14" s="25">
        <v>46.052999999999997</v>
      </c>
      <c r="BH14" s="25">
        <v>61.6596255244433</v>
      </c>
      <c r="BI14" s="25">
        <f t="shared" si="20"/>
        <v>28.39610734277187</v>
      </c>
      <c r="BJ14" s="25">
        <f t="shared" si="21"/>
        <v>43.05</v>
      </c>
      <c r="BK14" s="25">
        <f t="shared" si="22"/>
        <v>28.804842224104544</v>
      </c>
      <c r="BL14" s="25">
        <f t="shared" si="23"/>
        <v>39.828252113195532</v>
      </c>
      <c r="BM14" s="25">
        <f t="shared" si="24"/>
        <v>26.688221707174378</v>
      </c>
      <c r="BN14" s="25">
        <v>1.2333619689876901E-3</v>
      </c>
      <c r="BO14" s="25"/>
      <c r="BP14" s="25"/>
      <c r="BQ14" s="25">
        <f t="shared" si="51"/>
        <v>3.8826149202284569E-4</v>
      </c>
      <c r="BR14" s="25">
        <f t="shared" si="52"/>
        <v>2.6017733974923363E-4</v>
      </c>
      <c r="BS14" s="26">
        <v>723.85400000000004</v>
      </c>
      <c r="BT14" s="26">
        <v>16.726081215531199</v>
      </c>
      <c r="BU14" s="26">
        <f t="shared" si="25"/>
        <v>121.07240792187122</v>
      </c>
      <c r="BV14" s="26">
        <f t="shared" si="26"/>
        <v>351.41800000000006</v>
      </c>
      <c r="BW14" s="26">
        <f t="shared" si="27"/>
        <v>154.51955384351848</v>
      </c>
      <c r="BX14" s="26">
        <f t="shared" si="28"/>
        <v>325.11880838826835</v>
      </c>
      <c r="BY14" s="26">
        <f t="shared" si="29"/>
        <v>143.44041770768811</v>
      </c>
      <c r="BZ14" s="26">
        <v>4.1094971163057499E-3</v>
      </c>
      <c r="CA14" s="26"/>
      <c r="CB14" s="26"/>
      <c r="CC14" s="26">
        <f t="shared" si="53"/>
        <v>3.7535652580154748E-3</v>
      </c>
      <c r="CD14" s="26">
        <f t="shared" si="54"/>
        <v>1.6561256650914132E-3</v>
      </c>
      <c r="CE14" s="25">
        <v>138.161</v>
      </c>
      <c r="CF14" s="25">
        <v>32.191279578490899</v>
      </c>
      <c r="CG14" s="25">
        <f t="shared" si="30"/>
        <v>44.475793778438813</v>
      </c>
      <c r="CH14" s="25">
        <f t="shared" si="31"/>
        <v>128.15100000000001</v>
      </c>
      <c r="CI14" s="25">
        <f t="shared" si="32"/>
        <v>45.466064133348645</v>
      </c>
      <c r="CJ14" s="25">
        <f t="shared" si="33"/>
        <v>118.56051885152432</v>
      </c>
      <c r="CK14" s="25">
        <f t="shared" si="34"/>
        <v>42.282366364557475</v>
      </c>
      <c r="CL14" s="25">
        <v>1.6073521416725999E-3</v>
      </c>
      <c r="CM14" s="25"/>
      <c r="CN14" s="25"/>
      <c r="CO14" s="25">
        <f t="shared" si="55"/>
        <v>7.3794997480128668E-4</v>
      </c>
      <c r="CP14" s="25">
        <f t="shared" si="56"/>
        <v>2.6319929498998425E-4</v>
      </c>
      <c r="CQ14" s="19">
        <v>1621425.8570000001</v>
      </c>
      <c r="CR14" s="19">
        <v>1.1099680431588399</v>
      </c>
      <c r="CS14" s="19">
        <v>112.611549948682</v>
      </c>
      <c r="CT14" s="18">
        <v>1085755.5819999999</v>
      </c>
      <c r="CU14" s="18">
        <v>0.91023109632096799</v>
      </c>
      <c r="CV14" s="18">
        <v>104.304134001216</v>
      </c>
      <c r="CW14" s="19">
        <v>727943.11199999996</v>
      </c>
      <c r="CX14" s="19">
        <v>0.92056559941447902</v>
      </c>
      <c r="CY14" s="19">
        <v>105.901072350047</v>
      </c>
      <c r="CZ14" s="18">
        <v>102150.686</v>
      </c>
      <c r="DA14" s="18">
        <v>1.4978812953493501</v>
      </c>
      <c r="DB14" s="18">
        <v>104.99098399191701</v>
      </c>
      <c r="DC14" s="19">
        <v>1229863.1629999999</v>
      </c>
      <c r="DD14" s="19">
        <v>0.73188134018209405</v>
      </c>
      <c r="DE14" s="19">
        <v>105.774102552618</v>
      </c>
      <c r="DF14" s="18">
        <v>170799.78700000001</v>
      </c>
      <c r="DG14" s="18">
        <v>1.32005921236405</v>
      </c>
      <c r="DH14" s="18">
        <v>104.765702041396</v>
      </c>
      <c r="DI14" s="22"/>
      <c r="DJ14" s="24">
        <f t="shared" si="35"/>
        <v>108.09557495044901</v>
      </c>
      <c r="DK14" s="24">
        <f t="shared" si="36"/>
        <v>3.9114643000881295</v>
      </c>
      <c r="DL14" s="24">
        <f t="shared" si="37"/>
        <v>104.68694001150966</v>
      </c>
      <c r="DM14" s="24">
        <f t="shared" si="38"/>
        <v>0.35013328954178918</v>
      </c>
      <c r="DN14" s="24">
        <v>100.00598865150539</v>
      </c>
      <c r="DO14" s="24">
        <v>0.19744771274808182</v>
      </c>
      <c r="DP14" s="22"/>
      <c r="DQ14" s="24">
        <f t="shared" si="39"/>
        <v>0.92516265071302062</v>
      </c>
      <c r="DR14" s="24">
        <f t="shared" si="40"/>
        <v>3.352702738974811E-2</v>
      </c>
      <c r="DS14" s="24">
        <f t="shared" si="41"/>
        <v>0.95528619558953931</v>
      </c>
      <c r="DT14" s="24">
        <f t="shared" si="42"/>
        <v>3.7101860814749959E-3</v>
      </c>
    </row>
    <row r="15" spans="1:124" x14ac:dyDescent="0.25">
      <c r="A15" s="1" t="s">
        <v>34</v>
      </c>
      <c r="B15" s="5">
        <v>43658.564768518503</v>
      </c>
      <c r="C15" s="3" t="s">
        <v>68</v>
      </c>
      <c r="D15" s="1" t="s">
        <v>34</v>
      </c>
      <c r="E15" s="18">
        <v>857983.78700000001</v>
      </c>
      <c r="F15" s="18">
        <v>1.1529733048261701</v>
      </c>
      <c r="G15" s="18" t="s">
        <v>16</v>
      </c>
      <c r="H15" s="19">
        <v>9804.8310000000001</v>
      </c>
      <c r="I15" s="19">
        <v>4.4501659859764402</v>
      </c>
      <c r="J15" s="19" t="s">
        <v>16</v>
      </c>
      <c r="K15" s="25">
        <v>3687.5709999999999</v>
      </c>
      <c r="L15" s="25">
        <v>4.9011703988808204</v>
      </c>
      <c r="M15" s="25">
        <f t="shared" si="0"/>
        <v>180.73413828971346</v>
      </c>
      <c r="N15" s="25">
        <f t="shared" si="1"/>
        <v>-848.17100000000028</v>
      </c>
      <c r="O15" s="25">
        <f t="shared" si="2"/>
        <v>315.25998823721403</v>
      </c>
      <c r="P15" s="25">
        <f t="shared" si="3"/>
        <v>-830.01469227561086</v>
      </c>
      <c r="Q15" s="25">
        <f t="shared" si="4"/>
        <v>-308.56155489362317</v>
      </c>
      <c r="R15" s="25" t="s">
        <v>16</v>
      </c>
      <c r="S15" s="25"/>
      <c r="T15" s="25"/>
      <c r="U15" s="25">
        <f t="shared" si="43"/>
        <v>-5.5878193905723093E-2</v>
      </c>
      <c r="V15" s="25">
        <f t="shared" si="44"/>
        <v>-2.0774138443356897E-2</v>
      </c>
      <c r="W15" s="26">
        <v>633.73299999999995</v>
      </c>
      <c r="X15" s="26">
        <v>19.420532661491201</v>
      </c>
      <c r="Y15" s="26">
        <f t="shared" si="5"/>
        <v>123.07432425164804</v>
      </c>
      <c r="Z15" s="26">
        <f t="shared" si="6"/>
        <v>188.21899999999994</v>
      </c>
      <c r="AA15" s="26">
        <f t="shared" si="7"/>
        <v>152.6602996670853</v>
      </c>
      <c r="AB15" s="26">
        <f t="shared" si="8"/>
        <v>178.48848938179822</v>
      </c>
      <c r="AC15" s="26">
        <f t="shared" si="9"/>
        <v>144.83620879300867</v>
      </c>
      <c r="AD15" s="26">
        <v>6.2780487951036804E-3</v>
      </c>
      <c r="AE15" s="26"/>
      <c r="AF15" s="26"/>
      <c r="AG15" s="26">
        <f t="shared" si="45"/>
        <v>5.7962099558939474E-3</v>
      </c>
      <c r="AH15" s="26">
        <f t="shared" si="46"/>
        <v>4.703454612543745E-3</v>
      </c>
      <c r="AI15" s="25">
        <v>439.50299999999999</v>
      </c>
      <c r="AJ15" s="25">
        <v>17.886650380677199</v>
      </c>
      <c r="AK15" s="25">
        <f t="shared" si="10"/>
        <v>78.61236502258771</v>
      </c>
      <c r="AL15" s="25">
        <f t="shared" si="11"/>
        <v>-130.15299999999996</v>
      </c>
      <c r="AM15" s="25">
        <f t="shared" si="12"/>
        <v>121.05267707811308</v>
      </c>
      <c r="AN15" s="25">
        <f t="shared" si="13"/>
        <v>-123.42437457700436</v>
      </c>
      <c r="AO15" s="25">
        <f t="shared" si="14"/>
        <v>-114.83559422309109</v>
      </c>
      <c r="AP15" s="25" t="s">
        <v>16</v>
      </c>
      <c r="AQ15" s="25"/>
      <c r="AR15" s="25"/>
      <c r="AS15" s="25">
        <f t="shared" si="47"/>
        <v>-1.6419802918396707E-2</v>
      </c>
      <c r="AT15" s="25">
        <f t="shared" si="48"/>
        <v>-1.5280885089301397E-2</v>
      </c>
      <c r="AU15" s="26">
        <v>1243.4749999999999</v>
      </c>
      <c r="AV15" s="26">
        <v>11.4685160340991</v>
      </c>
      <c r="AW15" s="26">
        <f t="shared" si="15"/>
        <v>142.60812975501378</v>
      </c>
      <c r="AX15" s="26">
        <f t="shared" si="16"/>
        <v>1206.433</v>
      </c>
      <c r="AY15" s="26">
        <f t="shared" si="17"/>
        <v>144.16589017517501</v>
      </c>
      <c r="AZ15" s="26">
        <f t="shared" si="18"/>
        <v>1144.0630526692366</v>
      </c>
      <c r="BA15" s="26">
        <f t="shared" si="19"/>
        <v>139.64534483293124</v>
      </c>
      <c r="BB15" s="26">
        <v>9.4905603788746594E-3</v>
      </c>
      <c r="BC15" s="26"/>
      <c r="BD15" s="26"/>
      <c r="BE15" s="26">
        <f t="shared" si="49"/>
        <v>8.9030758483855249E-3</v>
      </c>
      <c r="BF15" s="26">
        <f t="shared" si="50"/>
        <v>1.0873641801973292E-3</v>
      </c>
      <c r="BG15" s="25">
        <v>257.29700000000003</v>
      </c>
      <c r="BH15" s="25">
        <v>15.677415771498399</v>
      </c>
      <c r="BI15" s="25">
        <f t="shared" si="20"/>
        <v>40.337520457592241</v>
      </c>
      <c r="BJ15" s="25">
        <f t="shared" si="21"/>
        <v>254.29400000000004</v>
      </c>
      <c r="BK15" s="25">
        <f t="shared" si="22"/>
        <v>40.62629173330992</v>
      </c>
      <c r="BL15" s="25">
        <f t="shared" si="23"/>
        <v>241.14755640426853</v>
      </c>
      <c r="BM15" s="25">
        <f t="shared" si="24"/>
        <v>38.990499827003887</v>
      </c>
      <c r="BN15" s="25">
        <v>7.2854018244310099E-3</v>
      </c>
      <c r="BO15" s="25"/>
      <c r="BP15" s="25"/>
      <c r="BQ15" s="25">
        <f t="shared" si="51"/>
        <v>2.350801380414195E-3</v>
      </c>
      <c r="BR15" s="25">
        <f t="shared" si="52"/>
        <v>3.8034661962711768E-4</v>
      </c>
      <c r="BS15" s="26">
        <v>539.63400000000001</v>
      </c>
      <c r="BT15" s="26">
        <v>26.172063534128402</v>
      </c>
      <c r="BU15" s="26">
        <f t="shared" si="25"/>
        <v>141.23335333175848</v>
      </c>
      <c r="BV15" s="26">
        <f t="shared" si="26"/>
        <v>167.19800000000004</v>
      </c>
      <c r="BW15" s="26">
        <f t="shared" si="27"/>
        <v>170.776534258467</v>
      </c>
      <c r="BX15" s="26">
        <f t="shared" si="28"/>
        <v>158.55422910363944</v>
      </c>
      <c r="BY15" s="26">
        <f t="shared" si="29"/>
        <v>161.99581159469213</v>
      </c>
      <c r="BZ15" s="26">
        <v>1.9552205602788998E-3</v>
      </c>
      <c r="CA15" s="26"/>
      <c r="CB15" s="26"/>
      <c r="CC15" s="26">
        <f t="shared" si="53"/>
        <v>1.8305420373099595E-3</v>
      </c>
      <c r="CD15" s="26">
        <f t="shared" si="54"/>
        <v>1.8702917902721802E-3</v>
      </c>
      <c r="CE15" s="25">
        <v>2058.518</v>
      </c>
      <c r="CF15" s="25">
        <v>7.4167877634319703</v>
      </c>
      <c r="CG15" s="25">
        <f t="shared" si="30"/>
        <v>152.67591113204452</v>
      </c>
      <c r="CH15" s="25">
        <f t="shared" si="31"/>
        <v>2048.5079999999998</v>
      </c>
      <c r="CI15" s="25">
        <f t="shared" si="32"/>
        <v>152.9673187172852</v>
      </c>
      <c r="CJ15" s="25">
        <f t="shared" si="33"/>
        <v>1942.6046169968429</v>
      </c>
      <c r="CK15" s="25">
        <f t="shared" si="34"/>
        <v>152.90117401184068</v>
      </c>
      <c r="CL15" s="25">
        <v>2.56937029054277E-2</v>
      </c>
      <c r="CM15" s="25"/>
      <c r="CN15" s="25"/>
      <c r="CO15" s="25">
        <f t="shared" si="55"/>
        <v>1.2091251303960132E-2</v>
      </c>
      <c r="CP15" s="25">
        <f t="shared" si="56"/>
        <v>9.5343007397080204E-4</v>
      </c>
      <c r="CQ15" s="19">
        <v>1550190.31</v>
      </c>
      <c r="CR15" s="19">
        <v>1.13058674133681</v>
      </c>
      <c r="CS15" s="19">
        <v>107.66408637859099</v>
      </c>
      <c r="CT15" s="18">
        <v>1048817.4680000001</v>
      </c>
      <c r="CU15" s="18">
        <v>0.68261272490742997</v>
      </c>
      <c r="CV15" s="18">
        <v>100.7556392421</v>
      </c>
      <c r="CW15" s="19">
        <v>709084.424</v>
      </c>
      <c r="CX15" s="19">
        <v>0.98213878637792296</v>
      </c>
      <c r="CY15" s="19">
        <v>103.157512792449</v>
      </c>
      <c r="CZ15" s="18">
        <v>98726.051000000007</v>
      </c>
      <c r="DA15" s="18">
        <v>1.08605832393125</v>
      </c>
      <c r="DB15" s="18">
        <v>101.471127077171</v>
      </c>
      <c r="DC15" s="19">
        <v>1199668.372</v>
      </c>
      <c r="DD15" s="19">
        <v>0.59707010089858703</v>
      </c>
      <c r="DE15" s="19">
        <v>103.177206397116</v>
      </c>
      <c r="DF15" s="18">
        <v>166376.478</v>
      </c>
      <c r="DG15" s="18">
        <v>0.96981441540925895</v>
      </c>
      <c r="DH15" s="18">
        <v>102.052519075126</v>
      </c>
      <c r="DI15" s="22"/>
      <c r="DJ15" s="24">
        <f t="shared" si="35"/>
        <v>104.66626852271867</v>
      </c>
      <c r="DK15" s="24">
        <f t="shared" si="36"/>
        <v>2.5962050924871929</v>
      </c>
      <c r="DL15" s="24">
        <f t="shared" si="37"/>
        <v>101.426428464799</v>
      </c>
      <c r="DM15" s="24">
        <f t="shared" si="38"/>
        <v>0.64959433478777462</v>
      </c>
      <c r="DN15" s="24">
        <v>99.255251371273445</v>
      </c>
      <c r="DO15" s="24">
        <v>0.19615939823074283</v>
      </c>
      <c r="DP15" s="22"/>
      <c r="DQ15" s="24">
        <f t="shared" si="39"/>
        <v>0.94830218724888704</v>
      </c>
      <c r="DR15" s="24">
        <f t="shared" si="40"/>
        <v>2.3596801178509187E-2</v>
      </c>
      <c r="DS15" s="24">
        <f t="shared" si="41"/>
        <v>0.97859357638449151</v>
      </c>
      <c r="DT15" s="24">
        <f t="shared" si="42"/>
        <v>6.5590988777170563E-3</v>
      </c>
    </row>
    <row r="16" spans="1:124" x14ac:dyDescent="0.25">
      <c r="A16" s="1" t="s">
        <v>58</v>
      </c>
      <c r="B16" s="5">
        <v>43658.5714814815</v>
      </c>
      <c r="C16" s="3" t="s">
        <v>68</v>
      </c>
      <c r="D16" s="1" t="s">
        <v>58</v>
      </c>
      <c r="E16" s="18">
        <v>869545.01300000004</v>
      </c>
      <c r="F16" s="18">
        <v>1.2049319638868099</v>
      </c>
      <c r="G16" s="18" t="s">
        <v>16</v>
      </c>
      <c r="H16" s="19">
        <v>21354.955000000002</v>
      </c>
      <c r="I16" s="19">
        <v>2.3986803847485998</v>
      </c>
      <c r="J16" s="19">
        <v>0.24387083130137599</v>
      </c>
      <c r="K16" s="25">
        <v>7672.3549999999996</v>
      </c>
      <c r="L16" s="25">
        <v>6.0530558716645402</v>
      </c>
      <c r="M16" s="25">
        <f t="shared" si="0"/>
        <v>464.4119348224479</v>
      </c>
      <c r="N16" s="25">
        <f t="shared" si="1"/>
        <v>3136.6129999999994</v>
      </c>
      <c r="O16" s="25">
        <f t="shared" si="2"/>
        <v>531.41554046295323</v>
      </c>
      <c r="P16" s="25">
        <f t="shared" si="3"/>
        <v>3047.5366896729197</v>
      </c>
      <c r="Q16" s="25">
        <f t="shared" si="4"/>
        <v>516.49038121317267</v>
      </c>
      <c r="R16" s="25">
        <v>0.20710581302596301</v>
      </c>
      <c r="S16" s="25"/>
      <c r="T16" s="25"/>
      <c r="U16" s="25">
        <f t="shared" si="43"/>
        <v>0.20516606231809073</v>
      </c>
      <c r="V16" s="25">
        <f t="shared" si="44"/>
        <v>3.4780617298366741E-2</v>
      </c>
      <c r="W16" s="26">
        <v>1122.3109999999999</v>
      </c>
      <c r="X16" s="26">
        <v>12.5911100642014</v>
      </c>
      <c r="Y16" s="26">
        <f t="shared" si="5"/>
        <v>141.31141327263936</v>
      </c>
      <c r="Z16" s="26">
        <f t="shared" si="6"/>
        <v>676.79699999999991</v>
      </c>
      <c r="AA16" s="26">
        <f t="shared" si="7"/>
        <v>167.7104448910537</v>
      </c>
      <c r="AB16" s="26">
        <f t="shared" si="8"/>
        <v>636.70468726404772</v>
      </c>
      <c r="AC16" s="26">
        <f t="shared" si="9"/>
        <v>159.27046411618682</v>
      </c>
      <c r="AD16" s="26">
        <v>2.2574578498343899E-2</v>
      </c>
      <c r="AE16" s="26"/>
      <c r="AF16" s="26"/>
      <c r="AG16" s="26">
        <f t="shared" si="45"/>
        <v>2.0676257948433061E-2</v>
      </c>
      <c r="AH16" s="26">
        <f t="shared" si="46"/>
        <v>5.1728677133220258E-3</v>
      </c>
      <c r="AI16" s="25">
        <v>3599.4780000000001</v>
      </c>
      <c r="AJ16" s="25">
        <v>7.1118699490470902</v>
      </c>
      <c r="AK16" s="25">
        <f t="shared" si="10"/>
        <v>255.99019420456125</v>
      </c>
      <c r="AL16" s="25">
        <f t="shared" si="11"/>
        <v>3029.8220000000001</v>
      </c>
      <c r="AM16" s="25">
        <f t="shared" si="12"/>
        <v>272.03828080294568</v>
      </c>
      <c r="AN16" s="25">
        <f t="shared" si="13"/>
        <v>2850.340455078453</v>
      </c>
      <c r="AO16" s="25">
        <f t="shared" si="14"/>
        <v>273.85238733437308</v>
      </c>
      <c r="AP16" s="25">
        <v>0.39931887666667998</v>
      </c>
      <c r="AQ16" s="25"/>
      <c r="AR16" s="25"/>
      <c r="AS16" s="25">
        <f t="shared" si="47"/>
        <v>0.37919599498170137</v>
      </c>
      <c r="AT16" s="25">
        <f t="shared" si="48"/>
        <v>3.7248988158059361E-2</v>
      </c>
      <c r="AU16" s="26">
        <v>3539.4229999999998</v>
      </c>
      <c r="AV16" s="26">
        <v>7.8073214658270604</v>
      </c>
      <c r="AW16" s="26">
        <f t="shared" si="15"/>
        <v>276.33413164542009</v>
      </c>
      <c r="AX16" s="26">
        <f t="shared" si="16"/>
        <v>3502.3809999999999</v>
      </c>
      <c r="AY16" s="26">
        <f t="shared" si="17"/>
        <v>277.14125916219359</v>
      </c>
      <c r="AZ16" s="26">
        <f t="shared" si="18"/>
        <v>3294.9058569771182</v>
      </c>
      <c r="BA16" s="26">
        <f t="shared" si="19"/>
        <v>284.02356518469401</v>
      </c>
      <c r="BB16" s="26">
        <v>2.75519306503746E-2</v>
      </c>
      <c r="BC16" s="26"/>
      <c r="BD16" s="26"/>
      <c r="BE16" s="26">
        <f t="shared" si="49"/>
        <v>2.5640891635749778E-2</v>
      </c>
      <c r="BF16" s="26">
        <f t="shared" si="50"/>
        <v>2.2129030253857404E-3</v>
      </c>
      <c r="BG16" s="25">
        <v>903.06299999999999</v>
      </c>
      <c r="BH16" s="25">
        <v>15.0640327476141</v>
      </c>
      <c r="BI16" s="25">
        <f t="shared" si="20"/>
        <v>136.03770605158633</v>
      </c>
      <c r="BJ16" s="25">
        <f t="shared" si="21"/>
        <v>900.06</v>
      </c>
      <c r="BK16" s="25">
        <f t="shared" si="22"/>
        <v>136.12361107137565</v>
      </c>
      <c r="BL16" s="25">
        <f t="shared" si="23"/>
        <v>846.74196371863172</v>
      </c>
      <c r="BM16" s="25">
        <f t="shared" si="24"/>
        <v>131.29188445461136</v>
      </c>
      <c r="BN16" s="25">
        <v>2.5786289751615801E-2</v>
      </c>
      <c r="BO16" s="25"/>
      <c r="BP16" s="25"/>
      <c r="BQ16" s="25">
        <f t="shared" si="51"/>
        <v>8.2543742381009314E-3</v>
      </c>
      <c r="BR16" s="25">
        <f t="shared" si="52"/>
        <v>1.2808071928718863E-3</v>
      </c>
      <c r="BS16" s="26">
        <v>1190.4179999999999</v>
      </c>
      <c r="BT16" s="26">
        <v>16.2140944336644</v>
      </c>
      <c r="BU16" s="26">
        <f t="shared" si="25"/>
        <v>193.01549867533905</v>
      </c>
      <c r="BV16" s="26">
        <f t="shared" si="26"/>
        <v>817.98199999999997</v>
      </c>
      <c r="BW16" s="26">
        <f t="shared" si="27"/>
        <v>215.57538655628065</v>
      </c>
      <c r="BX16" s="26">
        <f t="shared" si="28"/>
        <v>769.52612599881547</v>
      </c>
      <c r="BY16" s="26">
        <f t="shared" si="29"/>
        <v>204.50479870490827</v>
      </c>
      <c r="BZ16" s="26">
        <v>9.5655164794916907E-3</v>
      </c>
      <c r="CA16" s="26"/>
      <c r="CB16" s="26"/>
      <c r="CC16" s="26">
        <f t="shared" si="53"/>
        <v>8.8843415304195004E-3</v>
      </c>
      <c r="CD16" s="26">
        <f t="shared" si="54"/>
        <v>2.3613487829712014E-3</v>
      </c>
      <c r="CE16" s="25">
        <v>8466.0740000000005</v>
      </c>
      <c r="CF16" s="25">
        <v>8.2684462970240507</v>
      </c>
      <c r="CG16" s="25">
        <f t="shared" si="30"/>
        <v>700.01278215631601</v>
      </c>
      <c r="CH16" s="25">
        <f t="shared" si="31"/>
        <v>8456.0640000000003</v>
      </c>
      <c r="CI16" s="25">
        <f t="shared" si="32"/>
        <v>700.07639721517637</v>
      </c>
      <c r="CJ16" s="25">
        <f t="shared" si="33"/>
        <v>7955.1410313650513</v>
      </c>
      <c r="CK16" s="25">
        <f t="shared" si="34"/>
        <v>712.56406635214921</v>
      </c>
      <c r="CL16" s="25">
        <v>0.106061385244911</v>
      </c>
      <c r="CM16" s="25"/>
      <c r="CN16" s="25"/>
      <c r="CO16" s="25">
        <f t="shared" si="55"/>
        <v>4.9514764109528396E-2</v>
      </c>
      <c r="CP16" s="25">
        <f t="shared" si="56"/>
        <v>4.4414208043019789E-3</v>
      </c>
      <c r="CQ16" s="19">
        <v>1579250.571</v>
      </c>
      <c r="CR16" s="19">
        <v>1.25415938017267</v>
      </c>
      <c r="CS16" s="19">
        <v>109.682384667714</v>
      </c>
      <c r="CT16" s="18">
        <v>1059608.68</v>
      </c>
      <c r="CU16" s="18">
        <v>0.62084740783808501</v>
      </c>
      <c r="CV16" s="18">
        <v>101.792307200472</v>
      </c>
      <c r="CW16" s="19">
        <v>710839.47499999998</v>
      </c>
      <c r="CX16" s="19">
        <v>0.631618071551033</v>
      </c>
      <c r="CY16" s="19">
        <v>103.41283739112301</v>
      </c>
      <c r="CZ16" s="18">
        <v>99797.592999999993</v>
      </c>
      <c r="DA16" s="18">
        <v>1.2518037746695101</v>
      </c>
      <c r="DB16" s="18">
        <v>102.57246328326001</v>
      </c>
      <c r="DC16" s="19">
        <v>1203125.361</v>
      </c>
      <c r="DD16" s="19">
        <v>0.50868286516562</v>
      </c>
      <c r="DE16" s="19">
        <v>103.474523952442</v>
      </c>
      <c r="DF16" s="18">
        <v>166546.46799999999</v>
      </c>
      <c r="DG16" s="18">
        <v>1.2086960736310799</v>
      </c>
      <c r="DH16" s="18">
        <v>102.15678806751001</v>
      </c>
      <c r="DI16" s="22"/>
      <c r="DJ16" s="24">
        <f t="shared" si="35"/>
        <v>105.52324867042633</v>
      </c>
      <c r="DK16" s="24">
        <f t="shared" si="36"/>
        <v>3.6020494847950664</v>
      </c>
      <c r="DL16" s="24">
        <f t="shared" si="37"/>
        <v>102.17385285041401</v>
      </c>
      <c r="DM16" s="24">
        <f t="shared" si="38"/>
        <v>0.39035789154243289</v>
      </c>
      <c r="DN16" s="24">
        <v>99.272229403780059</v>
      </c>
      <c r="DO16" s="24">
        <v>0.19638787601502855</v>
      </c>
      <c r="DP16" s="22"/>
      <c r="DQ16" s="24">
        <f t="shared" si="39"/>
        <v>0.94076168668603399</v>
      </c>
      <c r="DR16" s="24">
        <f t="shared" si="40"/>
        <v>3.216690329761486E-2</v>
      </c>
      <c r="DS16" s="24">
        <f t="shared" si="41"/>
        <v>0.97160111549398043</v>
      </c>
      <c r="DT16" s="24">
        <f t="shared" si="42"/>
        <v>4.1801434288897873E-3</v>
      </c>
    </row>
    <row r="17" spans="1:124" x14ac:dyDescent="0.25">
      <c r="A17" s="1" t="s">
        <v>56</v>
      </c>
      <c r="B17" s="5">
        <v>43658.578194444402</v>
      </c>
      <c r="C17" s="3" t="s">
        <v>68</v>
      </c>
      <c r="D17" s="1" t="s">
        <v>56</v>
      </c>
      <c r="E17" s="18">
        <v>877363.13</v>
      </c>
      <c r="F17" s="18">
        <v>1.39777529543812</v>
      </c>
      <c r="G17" s="18">
        <v>0.109597359416607</v>
      </c>
      <c r="H17" s="19">
        <v>13052.458000000001</v>
      </c>
      <c r="I17" s="19">
        <v>4.6878255866791099</v>
      </c>
      <c r="J17" s="19">
        <v>1.73547021778769E-2</v>
      </c>
      <c r="K17" s="25">
        <v>4692.9849999999997</v>
      </c>
      <c r="L17" s="25">
        <v>5.6750915967891098</v>
      </c>
      <c r="M17" s="25">
        <f t="shared" si="0"/>
        <v>266.33119737357339</v>
      </c>
      <c r="N17" s="25">
        <f t="shared" si="1"/>
        <v>157.24299999999948</v>
      </c>
      <c r="O17" s="25">
        <f t="shared" si="2"/>
        <v>371.0206707643718</v>
      </c>
      <c r="P17" s="25">
        <f t="shared" si="3"/>
        <v>151.11475256959508</v>
      </c>
      <c r="Q17" s="25">
        <f t="shared" si="4"/>
        <v>356.56166546216167</v>
      </c>
      <c r="R17" s="25">
        <v>1.03825174982191E-2</v>
      </c>
      <c r="S17" s="25"/>
      <c r="T17" s="25"/>
      <c r="U17" s="25">
        <f t="shared" si="43"/>
        <v>1.0173337321233007E-2</v>
      </c>
      <c r="V17" s="25">
        <f t="shared" si="44"/>
        <v>2.4004454516406936E-2</v>
      </c>
      <c r="W17" s="26">
        <v>1176.383</v>
      </c>
      <c r="X17" s="26">
        <v>15.494352503840201</v>
      </c>
      <c r="Y17" s="26">
        <f t="shared" si="5"/>
        <v>182.27292881525048</v>
      </c>
      <c r="Z17" s="26">
        <f t="shared" si="6"/>
        <v>730.86900000000003</v>
      </c>
      <c r="AA17" s="26">
        <f t="shared" si="7"/>
        <v>203.42393758683821</v>
      </c>
      <c r="AB17" s="26">
        <f t="shared" si="8"/>
        <v>684.91165625207657</v>
      </c>
      <c r="AC17" s="26">
        <f t="shared" si="9"/>
        <v>192.35874697645605</v>
      </c>
      <c r="AD17" s="26">
        <v>2.4378151221867199E-2</v>
      </c>
      <c r="AE17" s="26"/>
      <c r="AF17" s="26"/>
      <c r="AG17" s="26">
        <f t="shared" si="45"/>
        <v>2.2241724240179145E-2</v>
      </c>
      <c r="AH17" s="26">
        <f t="shared" si="46"/>
        <v>6.2473408939543399E-3</v>
      </c>
      <c r="AI17" s="25">
        <v>517.59699999999998</v>
      </c>
      <c r="AJ17" s="25">
        <v>14.3315312806411</v>
      </c>
      <c r="AK17" s="25">
        <f t="shared" si="10"/>
        <v>74.179575962659911</v>
      </c>
      <c r="AL17" s="25">
        <f t="shared" si="11"/>
        <v>-52.058999999999969</v>
      </c>
      <c r="AM17" s="25">
        <f t="shared" si="12"/>
        <v>118.22206301419962</v>
      </c>
      <c r="AN17" s="25">
        <f t="shared" si="13"/>
        <v>-48.785508638110016</v>
      </c>
      <c r="AO17" s="25">
        <f t="shared" si="14"/>
        <v>-110.80334789921868</v>
      </c>
      <c r="AP17" s="25" t="s">
        <v>16</v>
      </c>
      <c r="AQ17" s="25"/>
      <c r="AR17" s="25"/>
      <c r="AS17" s="25">
        <f t="shared" si="47"/>
        <v>-6.4901964450444355E-3</v>
      </c>
      <c r="AT17" s="25">
        <f t="shared" si="48"/>
        <v>-1.474135852186134E-2</v>
      </c>
      <c r="AU17" s="26">
        <v>3331.14</v>
      </c>
      <c r="AV17" s="26">
        <v>7.1256864955629</v>
      </c>
      <c r="AW17" s="26">
        <f t="shared" si="15"/>
        <v>237.36659312829397</v>
      </c>
      <c r="AX17" s="26">
        <f t="shared" si="16"/>
        <v>3294.098</v>
      </c>
      <c r="AY17" s="26">
        <f t="shared" si="17"/>
        <v>238.30573797353438</v>
      </c>
      <c r="AZ17" s="26">
        <f t="shared" si="18"/>
        <v>3086.963760997734</v>
      </c>
      <c r="BA17" s="26">
        <f t="shared" si="19"/>
        <v>251.59912535658989</v>
      </c>
      <c r="BB17" s="26">
        <v>2.5913445639277301E-2</v>
      </c>
      <c r="BC17" s="26"/>
      <c r="BD17" s="26"/>
      <c r="BE17" s="26">
        <f t="shared" si="49"/>
        <v>2.4022690393906195E-2</v>
      </c>
      <c r="BF17" s="26">
        <f t="shared" si="50"/>
        <v>1.9605524521059837E-3</v>
      </c>
      <c r="BG17" s="25">
        <v>826.96600000000001</v>
      </c>
      <c r="BH17" s="25">
        <v>17.895690706853799</v>
      </c>
      <c r="BI17" s="25">
        <f t="shared" si="20"/>
        <v>147.99127761084057</v>
      </c>
      <c r="BJ17" s="25">
        <f t="shared" si="21"/>
        <v>823.96299999999997</v>
      </c>
      <c r="BK17" s="25">
        <f t="shared" si="22"/>
        <v>148.07024776173711</v>
      </c>
      <c r="BL17" s="25">
        <f t="shared" si="23"/>
        <v>772.15186718882546</v>
      </c>
      <c r="BM17" s="25">
        <f t="shared" si="24"/>
        <v>141.75495595229961</v>
      </c>
      <c r="BN17" s="25">
        <v>2.3606146993101099E-2</v>
      </c>
      <c r="BO17" s="25"/>
      <c r="BP17" s="25"/>
      <c r="BQ17" s="25">
        <f t="shared" si="51"/>
        <v>7.5272405922034826E-3</v>
      </c>
      <c r="BR17" s="25">
        <f t="shared" si="52"/>
        <v>1.3825934910330195E-3</v>
      </c>
      <c r="BS17" s="26">
        <v>1815.2</v>
      </c>
      <c r="BT17" s="26">
        <v>7.8776853192434304</v>
      </c>
      <c r="BU17" s="26">
        <f t="shared" si="25"/>
        <v>142.99574391490674</v>
      </c>
      <c r="BV17" s="26">
        <f t="shared" si="26"/>
        <v>1442.7640000000001</v>
      </c>
      <c r="BW17" s="26">
        <f t="shared" si="27"/>
        <v>172.23689307978592</v>
      </c>
      <c r="BX17" s="26">
        <f t="shared" si="28"/>
        <v>1352.0424054391019</v>
      </c>
      <c r="BY17" s="26">
        <f t="shared" si="29"/>
        <v>169.19910231325881</v>
      </c>
      <c r="BZ17" s="26">
        <v>1.6871743899031202E-2</v>
      </c>
      <c r="CA17" s="26"/>
      <c r="CB17" s="26"/>
      <c r="CC17" s="26">
        <f t="shared" si="53"/>
        <v>1.560961491455507E-2</v>
      </c>
      <c r="CD17" s="26">
        <f t="shared" si="54"/>
        <v>1.9545499358891616E-3</v>
      </c>
      <c r="CE17" s="25">
        <v>26924.261999999999</v>
      </c>
      <c r="CF17" s="25">
        <v>1.88051138125095</v>
      </c>
      <c r="CG17" s="25">
        <f t="shared" si="30"/>
        <v>506.3138112278246</v>
      </c>
      <c r="CH17" s="25">
        <f t="shared" si="31"/>
        <v>26914.252</v>
      </c>
      <c r="CI17" s="25">
        <f t="shared" si="32"/>
        <v>506.40175966874438</v>
      </c>
      <c r="CJ17" s="25">
        <f t="shared" si="33"/>
        <v>25221.872748886275</v>
      </c>
      <c r="CK17" s="25">
        <f t="shared" si="34"/>
        <v>1059.11887311022</v>
      </c>
      <c r="CL17" s="25">
        <v>0.33757583314774098</v>
      </c>
      <c r="CM17" s="25"/>
      <c r="CN17" s="25"/>
      <c r="CO17" s="25">
        <f t="shared" si="55"/>
        <v>0.15698717026357367</v>
      </c>
      <c r="CP17" s="25">
        <f t="shared" si="56"/>
        <v>6.6343538072903413E-3</v>
      </c>
      <c r="CQ17" s="19">
        <v>1592615.1129999999</v>
      </c>
      <c r="CR17" s="19">
        <v>0.79894209003504002</v>
      </c>
      <c r="CS17" s="19">
        <v>110.610581157536</v>
      </c>
      <c r="CT17" s="18">
        <v>1074790.4480000001</v>
      </c>
      <c r="CU17" s="18">
        <v>1.12204532035947</v>
      </c>
      <c r="CV17" s="18">
        <v>103.250758061881</v>
      </c>
      <c r="CW17" s="19">
        <v>714913.98600000003</v>
      </c>
      <c r="CX17" s="19">
        <v>0.64893572846468095</v>
      </c>
      <c r="CY17" s="19">
        <v>104.005596738782</v>
      </c>
      <c r="CZ17" s="18">
        <v>101118.602</v>
      </c>
      <c r="DA17" s="18">
        <v>1.5653989905380401</v>
      </c>
      <c r="DB17" s="18">
        <v>103.93020291481</v>
      </c>
      <c r="DC17" s="19">
        <v>1203147.8060000001</v>
      </c>
      <c r="DD17" s="19">
        <v>0.61324878833695495</v>
      </c>
      <c r="DE17" s="19">
        <v>103.476454329579</v>
      </c>
      <c r="DF17" s="18">
        <v>167918.766</v>
      </c>
      <c r="DG17" s="18">
        <v>1.12834496956976</v>
      </c>
      <c r="DH17" s="18">
        <v>102.998532462543</v>
      </c>
      <c r="DI17" s="22"/>
      <c r="DJ17" s="24">
        <f t="shared" si="35"/>
        <v>106.03087740863232</v>
      </c>
      <c r="DK17" s="24">
        <f t="shared" si="36"/>
        <v>3.9749544328326611</v>
      </c>
      <c r="DL17" s="24">
        <f t="shared" si="37"/>
        <v>103.39316447974466</v>
      </c>
      <c r="DM17" s="24">
        <f t="shared" si="38"/>
        <v>0.48188395780874366</v>
      </c>
      <c r="DN17" s="24">
        <v>99.363612165527954</v>
      </c>
      <c r="DO17" s="24">
        <v>0.19666657285592146</v>
      </c>
      <c r="DP17" s="22"/>
      <c r="DQ17" s="24">
        <f t="shared" si="39"/>
        <v>0.93711958812328411</v>
      </c>
      <c r="DR17" s="24">
        <f t="shared" si="40"/>
        <v>3.518027740264059E-2</v>
      </c>
      <c r="DS17" s="24">
        <f t="shared" si="41"/>
        <v>0.96102689830132715</v>
      </c>
      <c r="DT17" s="24">
        <f t="shared" si="42"/>
        <v>4.8662088106879269E-3</v>
      </c>
    </row>
    <row r="18" spans="1:124" x14ac:dyDescent="0.25">
      <c r="A18" s="1" t="s">
        <v>35</v>
      </c>
      <c r="B18" s="5">
        <v>43658.5882291667</v>
      </c>
      <c r="C18" s="3" t="s">
        <v>68</v>
      </c>
      <c r="D18" s="1" t="s">
        <v>35</v>
      </c>
      <c r="E18" s="18">
        <v>865385.00100000005</v>
      </c>
      <c r="F18" s="18">
        <v>0.905592380117755</v>
      </c>
      <c r="G18" s="18" t="s">
        <v>16</v>
      </c>
      <c r="H18" s="19">
        <v>10877.691000000001</v>
      </c>
      <c r="I18" s="19">
        <v>2.9174723647562</v>
      </c>
      <c r="J18" s="19" t="s">
        <v>16</v>
      </c>
      <c r="K18" s="25">
        <v>4155.2039999999997</v>
      </c>
      <c r="L18" s="25">
        <v>6.5094921865830297</v>
      </c>
      <c r="M18" s="25">
        <f t="shared" si="0"/>
        <v>270.48267971658549</v>
      </c>
      <c r="N18" s="25">
        <f t="shared" si="1"/>
        <v>-380.53800000000047</v>
      </c>
      <c r="O18" s="25">
        <f t="shared" si="2"/>
        <v>374.01191353574291</v>
      </c>
      <c r="P18" s="25">
        <f t="shared" si="3"/>
        <v>-376.8502412901106</v>
      </c>
      <c r="Q18" s="25">
        <f t="shared" si="4"/>
        <v>-370.41117938295355</v>
      </c>
      <c r="R18" s="25" t="s">
        <v>16</v>
      </c>
      <c r="S18" s="25"/>
      <c r="T18" s="25"/>
      <c r="U18" s="25">
        <f t="shared" si="43"/>
        <v>-2.5370286878289391E-2</v>
      </c>
      <c r="V18" s="25">
        <f t="shared" si="44"/>
        <v>-2.4936999067871977E-2</v>
      </c>
      <c r="W18" s="26">
        <v>2414.904</v>
      </c>
      <c r="X18" s="26">
        <v>4.9326725219129104</v>
      </c>
      <c r="Y18" s="26">
        <f t="shared" si="5"/>
        <v>119.11930603857576</v>
      </c>
      <c r="Z18" s="26">
        <f t="shared" si="6"/>
        <v>1969.3899999999999</v>
      </c>
      <c r="AA18" s="26">
        <f t="shared" si="7"/>
        <v>149.49008955631928</v>
      </c>
      <c r="AB18" s="26">
        <f t="shared" si="8"/>
        <v>1880.2380458391101</v>
      </c>
      <c r="AC18" s="26">
        <f t="shared" si="9"/>
        <v>155.03114432300904</v>
      </c>
      <c r="AD18" s="26">
        <v>6.5689045827409698E-2</v>
      </c>
      <c r="AE18" s="26"/>
      <c r="AF18" s="26"/>
      <c r="AG18" s="26">
        <f t="shared" si="45"/>
        <v>6.105858432938592E-2</v>
      </c>
      <c r="AH18" s="26">
        <f t="shared" si="46"/>
        <v>5.0410959828088202E-3</v>
      </c>
      <c r="AI18" s="25">
        <v>838.98199999999997</v>
      </c>
      <c r="AJ18" s="25">
        <v>10.1695335440312</v>
      </c>
      <c r="AK18" s="25">
        <f t="shared" si="10"/>
        <v>85.320555918383846</v>
      </c>
      <c r="AL18" s="25">
        <f t="shared" si="11"/>
        <v>269.32600000000002</v>
      </c>
      <c r="AM18" s="25">
        <f t="shared" si="12"/>
        <v>125.51272427748279</v>
      </c>
      <c r="AN18" s="25">
        <f t="shared" si="13"/>
        <v>257.13393077737993</v>
      </c>
      <c r="AO18" s="25">
        <f t="shared" si="14"/>
        <v>120.11656060772837</v>
      </c>
      <c r="AP18" s="25">
        <v>3.5496130062139003E-2</v>
      </c>
      <c r="AQ18" s="25"/>
      <c r="AR18" s="25"/>
      <c r="AS18" s="25">
        <f t="shared" si="47"/>
        <v>3.4207898411209546E-2</v>
      </c>
      <c r="AT18" s="25">
        <f t="shared" si="48"/>
        <v>1.5995067016423222E-2</v>
      </c>
      <c r="AU18" s="26">
        <v>7928.9830000000002</v>
      </c>
      <c r="AV18" s="26">
        <v>5.7908585408563704</v>
      </c>
      <c r="AW18" s="26">
        <f t="shared" si="15"/>
        <v>459.15618925854966</v>
      </c>
      <c r="AX18" s="26">
        <f t="shared" si="16"/>
        <v>7891.9409999999998</v>
      </c>
      <c r="AY18" s="26">
        <f t="shared" si="17"/>
        <v>459.64239507709777</v>
      </c>
      <c r="AZ18" s="26">
        <f t="shared" si="18"/>
        <v>7534.6821725090267</v>
      </c>
      <c r="BA18" s="26">
        <f t="shared" si="19"/>
        <v>501.42584958393644</v>
      </c>
      <c r="BB18" s="26">
        <v>6.2082969022744301E-2</v>
      </c>
      <c r="BC18" s="26"/>
      <c r="BD18" s="26"/>
      <c r="BE18" s="26">
        <f t="shared" si="49"/>
        <v>5.8634746326975663E-2</v>
      </c>
      <c r="BF18" s="26">
        <f t="shared" si="50"/>
        <v>3.9098946270423084E-3</v>
      </c>
      <c r="BG18" s="25">
        <v>2582.1610000000001</v>
      </c>
      <c r="BH18" s="25">
        <v>7.8640538338329602</v>
      </c>
      <c r="BI18" s="25">
        <f t="shared" si="20"/>
        <v>203.06253111623948</v>
      </c>
      <c r="BJ18" s="25">
        <f t="shared" si="21"/>
        <v>2579.1579999999999</v>
      </c>
      <c r="BK18" s="25">
        <f t="shared" si="22"/>
        <v>203.12009148941192</v>
      </c>
      <c r="BL18" s="25">
        <f t="shared" si="23"/>
        <v>2462.4025702528738</v>
      </c>
      <c r="BM18" s="25">
        <f t="shared" si="24"/>
        <v>209.50550248157879</v>
      </c>
      <c r="BN18" s="25">
        <v>7.3891646671552805E-2</v>
      </c>
      <c r="BO18" s="25"/>
      <c r="BP18" s="25"/>
      <c r="BQ18" s="25">
        <f t="shared" si="51"/>
        <v>2.4004470323479726E-2</v>
      </c>
      <c r="BR18" s="25">
        <f t="shared" si="52"/>
        <v>2.0472254559654305E-3</v>
      </c>
      <c r="BS18" s="26">
        <v>621.73</v>
      </c>
      <c r="BT18" s="26">
        <v>18.447040556863701</v>
      </c>
      <c r="BU18" s="26">
        <f t="shared" si="25"/>
        <v>114.69078525418868</v>
      </c>
      <c r="BV18" s="26">
        <f t="shared" si="26"/>
        <v>249.29400000000004</v>
      </c>
      <c r="BW18" s="26">
        <f t="shared" si="27"/>
        <v>149.57185825623228</v>
      </c>
      <c r="BX18" s="26">
        <f t="shared" si="28"/>
        <v>238.00875570578464</v>
      </c>
      <c r="BY18" s="26">
        <f t="shared" si="29"/>
        <v>143.00638440186847</v>
      </c>
      <c r="BZ18" s="26">
        <v>2.9152546941600202E-3</v>
      </c>
      <c r="CA18" s="26"/>
      <c r="CB18" s="26"/>
      <c r="CC18" s="26">
        <f t="shared" si="53"/>
        <v>2.7478613155281313E-3</v>
      </c>
      <c r="CD18" s="26">
        <f t="shared" si="54"/>
        <v>1.6510796194371571E-3</v>
      </c>
      <c r="CE18" s="25">
        <v>19954.911</v>
      </c>
      <c r="CF18" s="25">
        <v>2.89668604716752</v>
      </c>
      <c r="CG18" s="25">
        <f t="shared" si="30"/>
        <v>578.0311226616966</v>
      </c>
      <c r="CH18" s="25">
        <f t="shared" si="31"/>
        <v>19944.901000000002</v>
      </c>
      <c r="CI18" s="25">
        <f t="shared" si="32"/>
        <v>578.10816074597744</v>
      </c>
      <c r="CJ18" s="25">
        <f t="shared" si="33"/>
        <v>19042.018940227441</v>
      </c>
      <c r="CK18" s="25">
        <f t="shared" si="34"/>
        <v>824.93703371021115</v>
      </c>
      <c r="CL18" s="25">
        <v>0.25016175712868499</v>
      </c>
      <c r="CM18" s="25"/>
      <c r="CN18" s="25"/>
      <c r="CO18" s="25">
        <f t="shared" si="55"/>
        <v>0.11852223263887815</v>
      </c>
      <c r="CP18" s="25">
        <f t="shared" si="56"/>
        <v>5.1654533611909135E-3</v>
      </c>
      <c r="CQ18" s="19">
        <v>1532775.3589999999</v>
      </c>
      <c r="CR18" s="19">
        <v>0.92766738314810504</v>
      </c>
      <c r="CS18" s="19">
        <v>106.454580180127</v>
      </c>
      <c r="CT18" s="18">
        <v>1019183.686</v>
      </c>
      <c r="CU18" s="18">
        <v>0.99529671630959604</v>
      </c>
      <c r="CV18" s="18">
        <v>97.908842025550101</v>
      </c>
      <c r="CW18" s="19">
        <v>692907.20600000001</v>
      </c>
      <c r="CX18" s="19">
        <v>0.86735730140730904</v>
      </c>
      <c r="CY18" s="19">
        <v>100.804053153091</v>
      </c>
      <c r="CZ18" s="18">
        <v>97363.813999999998</v>
      </c>
      <c r="DA18" s="18">
        <v>1.5035362674102399</v>
      </c>
      <c r="DB18" s="18">
        <v>100.07101310182099</v>
      </c>
      <c r="DC18" s="19">
        <v>1170665.919</v>
      </c>
      <c r="DD18" s="19">
        <v>0.55313904775020395</v>
      </c>
      <c r="DE18" s="19">
        <v>100.682857001028</v>
      </c>
      <c r="DF18" s="18">
        <v>161234.48800000001</v>
      </c>
      <c r="DG18" s="18">
        <v>1.189566674463</v>
      </c>
      <c r="DH18" s="18">
        <v>98.898509332479605</v>
      </c>
      <c r="DI18" s="22"/>
      <c r="DJ18" s="24">
        <f t="shared" si="35"/>
        <v>102.64716344474867</v>
      </c>
      <c r="DK18" s="24">
        <f t="shared" si="36"/>
        <v>3.2978764037555979</v>
      </c>
      <c r="DL18" s="24">
        <f t="shared" si="37"/>
        <v>98.959454819950224</v>
      </c>
      <c r="DM18" s="24">
        <f t="shared" si="38"/>
        <v>1.0823731819931071</v>
      </c>
      <c r="DN18" s="24">
        <v>98.000447857601586</v>
      </c>
      <c r="DO18" s="24">
        <v>0.20599318618990983</v>
      </c>
      <c r="DP18" s="22"/>
      <c r="DQ18" s="24">
        <f t="shared" si="39"/>
        <v>0.95473118368586729</v>
      </c>
      <c r="DR18" s="24">
        <f t="shared" si="40"/>
        <v>3.0739443691183192E-2</v>
      </c>
      <c r="DS18" s="24">
        <f t="shared" si="41"/>
        <v>0.99030909210147244</v>
      </c>
      <c r="DT18" s="24">
        <f t="shared" si="42"/>
        <v>1.1029752420283236E-2</v>
      </c>
    </row>
    <row r="19" spans="1:124" x14ac:dyDescent="0.25">
      <c r="A19" s="1" t="s">
        <v>52</v>
      </c>
      <c r="B19" s="5">
        <v>43658.594942129603</v>
      </c>
      <c r="C19" s="3" t="s">
        <v>68</v>
      </c>
      <c r="D19" s="1" t="s">
        <v>52</v>
      </c>
      <c r="E19" s="18">
        <v>900019.28599999996</v>
      </c>
      <c r="F19" s="18">
        <v>0.81291772800536699</v>
      </c>
      <c r="G19" s="18">
        <v>1.03509853616392</v>
      </c>
      <c r="H19" s="19">
        <v>35351.815999999999</v>
      </c>
      <c r="I19" s="19">
        <v>2.2658478865214802</v>
      </c>
      <c r="J19" s="19">
        <v>0.62574567854307594</v>
      </c>
      <c r="K19" s="25">
        <v>12576.727999999999</v>
      </c>
      <c r="L19" s="25">
        <v>2.7904458891923101</v>
      </c>
      <c r="M19" s="25">
        <f t="shared" si="0"/>
        <v>350.94678947089824</v>
      </c>
      <c r="N19" s="25">
        <f t="shared" si="1"/>
        <v>8040.985999999999</v>
      </c>
      <c r="O19" s="25">
        <f t="shared" si="2"/>
        <v>435.76103598180282</v>
      </c>
      <c r="P19" s="25">
        <f t="shared" si="3"/>
        <v>8010.0671086542343</v>
      </c>
      <c r="Q19" s="25">
        <f t="shared" si="4"/>
        <v>434.6200339029624</v>
      </c>
      <c r="R19" s="25">
        <v>0.53093414554501395</v>
      </c>
      <c r="S19" s="25"/>
      <c r="T19" s="25"/>
      <c r="U19" s="25">
        <f t="shared" si="43"/>
        <v>0.53925320510665375</v>
      </c>
      <c r="V19" s="25">
        <f t="shared" si="44"/>
        <v>2.9337247098268519E-2</v>
      </c>
      <c r="W19" s="26">
        <v>7666.3419999999996</v>
      </c>
      <c r="X19" s="26">
        <v>3.0320424550568101</v>
      </c>
      <c r="Y19" s="26">
        <f t="shared" si="5"/>
        <v>232.44674418985133</v>
      </c>
      <c r="Z19" s="26">
        <f t="shared" si="6"/>
        <v>7220.8279999999995</v>
      </c>
      <c r="AA19" s="26">
        <f t="shared" si="7"/>
        <v>249.3779595090686</v>
      </c>
      <c r="AB19" s="26">
        <f t="shared" si="8"/>
        <v>6956.9830284914278</v>
      </c>
      <c r="AC19" s="26">
        <f t="shared" si="9"/>
        <v>365.88464457515806</v>
      </c>
      <c r="AD19" s="26">
        <v>0.24085087331805399</v>
      </c>
      <c r="AE19" s="26"/>
      <c r="AF19" s="26"/>
      <c r="AG19" s="26">
        <f t="shared" si="45"/>
        <v>0.22592008275935013</v>
      </c>
      <c r="AH19" s="26">
        <f t="shared" si="46"/>
        <v>1.1920146787547683E-2</v>
      </c>
      <c r="AI19" s="25">
        <v>2205.652</v>
      </c>
      <c r="AJ19" s="25">
        <v>11.1009995220722</v>
      </c>
      <c r="AK19" s="25">
        <f t="shared" si="10"/>
        <v>244.84941797857596</v>
      </c>
      <c r="AL19" s="25">
        <f t="shared" si="11"/>
        <v>1635.9960000000001</v>
      </c>
      <c r="AM19" s="25">
        <f t="shared" si="12"/>
        <v>261.58188809200982</v>
      </c>
      <c r="AN19" s="25">
        <f t="shared" si="13"/>
        <v>1576.217631368572</v>
      </c>
      <c r="AO19" s="25">
        <f t="shared" si="14"/>
        <v>259.66257394329313</v>
      </c>
      <c r="AP19" s="25">
        <v>0.21561797523127799</v>
      </c>
      <c r="AQ19" s="25"/>
      <c r="AR19" s="25"/>
      <c r="AS19" s="25">
        <f t="shared" si="47"/>
        <v>0.209692639337028</v>
      </c>
      <c r="AT19" s="25">
        <f t="shared" si="48"/>
        <v>3.4809706207975862E-2</v>
      </c>
      <c r="AU19" s="26">
        <v>30803.46</v>
      </c>
      <c r="AV19" s="26">
        <v>2.7295838557962901</v>
      </c>
      <c r="AW19" s="26">
        <f t="shared" si="15"/>
        <v>840.80627118666791</v>
      </c>
      <c r="AX19" s="26">
        <f t="shared" si="16"/>
        <v>30766.417999999998</v>
      </c>
      <c r="AY19" s="26">
        <f t="shared" si="17"/>
        <v>841.07188211508196</v>
      </c>
      <c r="AZ19" s="26">
        <f t="shared" si="18"/>
        <v>29642.230485682969</v>
      </c>
      <c r="BA19" s="26">
        <f t="shared" si="19"/>
        <v>1427.9323128905421</v>
      </c>
      <c r="BB19" s="26">
        <v>0.242027984704245</v>
      </c>
      <c r="BC19" s="26"/>
      <c r="BD19" s="26"/>
      <c r="BE19" s="26">
        <f t="shared" si="49"/>
        <v>0.23067524618825364</v>
      </c>
      <c r="BF19" s="26">
        <f t="shared" si="50"/>
        <v>1.1154541623366805E-2</v>
      </c>
      <c r="BG19" s="25">
        <v>8609.1380000000008</v>
      </c>
      <c r="BH19" s="25">
        <v>4.5260129084506104</v>
      </c>
      <c r="BI19" s="25">
        <f t="shared" si="20"/>
        <v>389.65069718632679</v>
      </c>
      <c r="BJ19" s="25">
        <f t="shared" si="21"/>
        <v>8606.1350000000002</v>
      </c>
      <c r="BK19" s="25">
        <f t="shared" si="22"/>
        <v>389.68069729090234</v>
      </c>
      <c r="BL19" s="25">
        <f t="shared" si="23"/>
        <v>8291.671694147275</v>
      </c>
      <c r="BM19" s="25">
        <f t="shared" si="24"/>
        <v>499.11858954187608</v>
      </c>
      <c r="BN19" s="25">
        <v>0.24656166339079799</v>
      </c>
      <c r="BO19" s="25"/>
      <c r="BP19" s="25"/>
      <c r="BQ19" s="25">
        <f t="shared" si="51"/>
        <v>8.0830482195994147E-2</v>
      </c>
      <c r="BR19" s="25">
        <f t="shared" si="52"/>
        <v>4.8888188403576269E-3</v>
      </c>
      <c r="BS19" s="26">
        <v>1088.2919999999999</v>
      </c>
      <c r="BT19" s="26">
        <v>12.027564863298</v>
      </c>
      <c r="BU19" s="26">
        <f t="shared" si="25"/>
        <v>130.89502620208307</v>
      </c>
      <c r="BV19" s="26">
        <f t="shared" si="26"/>
        <v>715.85599999999999</v>
      </c>
      <c r="BW19" s="26">
        <f t="shared" si="27"/>
        <v>162.33075015056153</v>
      </c>
      <c r="BX19" s="26">
        <f t="shared" si="28"/>
        <v>689.69902659968636</v>
      </c>
      <c r="BY19" s="26">
        <f t="shared" si="29"/>
        <v>158.77372873494451</v>
      </c>
      <c r="BZ19" s="26">
        <v>8.3712506692604494E-3</v>
      </c>
      <c r="CA19" s="26"/>
      <c r="CB19" s="26"/>
      <c r="CC19" s="26">
        <f t="shared" si="53"/>
        <v>7.9627208206299802E-3</v>
      </c>
      <c r="CD19" s="26">
        <f t="shared" si="54"/>
        <v>1.8333842411475156E-3</v>
      </c>
      <c r="CE19" s="25">
        <v>82498.540999999997</v>
      </c>
      <c r="CF19" s="25">
        <v>1.0454780357850799</v>
      </c>
      <c r="CG19" s="25">
        <f t="shared" si="30"/>
        <v>862.50412599814888</v>
      </c>
      <c r="CH19" s="25">
        <f t="shared" si="31"/>
        <v>82488.531000000003</v>
      </c>
      <c r="CI19" s="25">
        <f t="shared" si="32"/>
        <v>862.55575710755431</v>
      </c>
      <c r="CJ19" s="25">
        <f t="shared" si="33"/>
        <v>79474.446727188217</v>
      </c>
      <c r="CK19" s="25">
        <f t="shared" si="34"/>
        <v>3259.979219263189</v>
      </c>
      <c r="CL19" s="25">
        <v>1.03462413064492</v>
      </c>
      <c r="CM19" s="25"/>
      <c r="CN19" s="25"/>
      <c r="CO19" s="25">
        <f t="shared" si="55"/>
        <v>0.49466860070949081</v>
      </c>
      <c r="CP19" s="25">
        <f t="shared" si="56"/>
        <v>2.0426816286233464E-2</v>
      </c>
      <c r="CQ19" s="19">
        <v>1533894.1950000001</v>
      </c>
      <c r="CR19" s="19">
        <v>0.68504918732633502</v>
      </c>
      <c r="CS19" s="19">
        <v>106.53228577212499</v>
      </c>
      <c r="CT19" s="18">
        <v>1026450.1189999999</v>
      </c>
      <c r="CU19" s="18">
        <v>0.80859928402525605</v>
      </c>
      <c r="CV19" s="18">
        <v>98.606898764937696</v>
      </c>
      <c r="CW19" s="19">
        <v>684520.97100000002</v>
      </c>
      <c r="CX19" s="19">
        <v>0.79746231673996004</v>
      </c>
      <c r="CY19" s="19">
        <v>99.584024740377302</v>
      </c>
      <c r="CZ19" s="18">
        <v>95973.805999999997</v>
      </c>
      <c r="DA19" s="18">
        <v>1.32726467821017</v>
      </c>
      <c r="DB19" s="18">
        <v>98.6423559543137</v>
      </c>
      <c r="DC19" s="19">
        <v>1156953.577</v>
      </c>
      <c r="DD19" s="19">
        <v>0.67144407878282897</v>
      </c>
      <c r="DE19" s="19">
        <v>99.503530135584896</v>
      </c>
      <c r="DF19" s="18">
        <v>160323.946</v>
      </c>
      <c r="DG19" s="18">
        <v>0.89478599194127995</v>
      </c>
      <c r="DH19" s="18">
        <v>98.339998262040297</v>
      </c>
      <c r="DI19" s="22"/>
      <c r="DJ19" s="24">
        <f t="shared" si="35"/>
        <v>101.87328021602907</v>
      </c>
      <c r="DK19" s="24">
        <f t="shared" si="36"/>
        <v>4.0350178963853089</v>
      </c>
      <c r="DL19" s="24">
        <f t="shared" si="37"/>
        <v>98.529750993763898</v>
      </c>
      <c r="DM19" s="24">
        <f t="shared" si="38"/>
        <v>0.16528423236061621</v>
      </c>
      <c r="DN19" s="24">
        <v>98.150888169565292</v>
      </c>
      <c r="DO19" s="24">
        <v>0.20643769412721932</v>
      </c>
      <c r="DP19" s="22"/>
      <c r="DQ19" s="24">
        <f t="shared" si="39"/>
        <v>0.96346056553229464</v>
      </c>
      <c r="DR19" s="24">
        <f t="shared" si="40"/>
        <v>3.8214710163574146E-2</v>
      </c>
      <c r="DS19" s="24">
        <f t="shared" si="41"/>
        <v>0.99615483830642604</v>
      </c>
      <c r="DT19" s="24">
        <f t="shared" si="42"/>
        <v>2.6799648223097467E-3</v>
      </c>
    </row>
    <row r="20" spans="1:124" x14ac:dyDescent="0.25">
      <c r="A20" s="1" t="s">
        <v>2</v>
      </c>
      <c r="B20" s="5">
        <v>43658.601643518501</v>
      </c>
      <c r="C20" s="3" t="s">
        <v>68</v>
      </c>
      <c r="D20" s="1" t="s">
        <v>2</v>
      </c>
      <c r="E20" s="18">
        <v>897374.68099999998</v>
      </c>
      <c r="F20" s="18">
        <v>0.768364179202499</v>
      </c>
      <c r="G20" s="18">
        <v>0.92706674826786595</v>
      </c>
      <c r="H20" s="19">
        <v>21298.773000000001</v>
      </c>
      <c r="I20" s="19">
        <v>1.4471698277849401</v>
      </c>
      <c r="J20" s="19">
        <v>0.24233802386207001</v>
      </c>
      <c r="K20" s="25">
        <v>7824.1130000000003</v>
      </c>
      <c r="L20" s="25">
        <v>5.4594300824873301</v>
      </c>
      <c r="M20" s="25">
        <f t="shared" si="0"/>
        <v>427.1519788098019</v>
      </c>
      <c r="N20" s="25">
        <f t="shared" si="1"/>
        <v>3288.3710000000001</v>
      </c>
      <c r="O20" s="25">
        <f t="shared" si="2"/>
        <v>499.18217560439047</v>
      </c>
      <c r="P20" s="25">
        <f t="shared" si="3"/>
        <v>3220.7378676650255</v>
      </c>
      <c r="Q20" s="25">
        <f t="shared" si="4"/>
        <v>489.49281500315811</v>
      </c>
      <c r="R20" s="25">
        <v>0.21712616426890999</v>
      </c>
      <c r="S20" s="25"/>
      <c r="T20" s="25"/>
      <c r="U20" s="25">
        <f t="shared" si="43"/>
        <v>0.21682630050255997</v>
      </c>
      <c r="V20" s="25">
        <f t="shared" si="44"/>
        <v>3.2964781838139397E-2</v>
      </c>
      <c r="W20" s="26">
        <v>7506.0730000000003</v>
      </c>
      <c r="X20" s="26">
        <v>4.9299101727564798</v>
      </c>
      <c r="Y20" s="26">
        <f t="shared" si="5"/>
        <v>370.04265640152749</v>
      </c>
      <c r="Z20" s="26">
        <f t="shared" si="6"/>
        <v>7060.5590000000002</v>
      </c>
      <c r="AA20" s="26">
        <f t="shared" si="7"/>
        <v>380.9060846995535</v>
      </c>
      <c r="AB20" s="26">
        <f t="shared" si="8"/>
        <v>6701.2352085361217</v>
      </c>
      <c r="AC20" s="26">
        <f t="shared" si="9"/>
        <v>435.36390393703653</v>
      </c>
      <c r="AD20" s="26">
        <v>0.23550509737438</v>
      </c>
      <c r="AE20" s="26"/>
      <c r="AF20" s="26"/>
      <c r="AG20" s="26">
        <f t="shared" si="45"/>
        <v>0.21761496423121782</v>
      </c>
      <c r="AH20" s="26">
        <f t="shared" si="46"/>
        <v>1.416795246752273E-2</v>
      </c>
      <c r="AI20" s="25">
        <v>2274.7350000000001</v>
      </c>
      <c r="AJ20" s="25">
        <v>9.1510194377846101</v>
      </c>
      <c r="AK20" s="25">
        <f t="shared" si="10"/>
        <v>208.16144200808978</v>
      </c>
      <c r="AL20" s="25">
        <f t="shared" si="11"/>
        <v>1705.0790000000002</v>
      </c>
      <c r="AM20" s="25">
        <f t="shared" si="12"/>
        <v>227.6071893245481</v>
      </c>
      <c r="AN20" s="25">
        <f t="shared" si="13"/>
        <v>1618.3046453029517</v>
      </c>
      <c r="AO20" s="25">
        <f t="shared" si="14"/>
        <v>223.82594890107814</v>
      </c>
      <c r="AP20" s="25">
        <v>0.224722848704625</v>
      </c>
      <c r="AQ20" s="25"/>
      <c r="AR20" s="25"/>
      <c r="AS20" s="25">
        <f t="shared" si="47"/>
        <v>0.21529169930062683</v>
      </c>
      <c r="AT20" s="25">
        <f t="shared" si="48"/>
        <v>3.0100809198106936E-2</v>
      </c>
      <c r="AU20" s="26">
        <v>29540.84</v>
      </c>
      <c r="AV20" s="26">
        <v>1.4599694703009301</v>
      </c>
      <c r="AW20" s="26">
        <f t="shared" si="15"/>
        <v>431.28724527044523</v>
      </c>
      <c r="AX20" s="26">
        <f t="shared" si="16"/>
        <v>29503.797999999999</v>
      </c>
      <c r="AY20" s="26">
        <f t="shared" si="17"/>
        <v>431.8048322457114</v>
      </c>
      <c r="AZ20" s="26">
        <f t="shared" si="18"/>
        <v>28002.29980985041</v>
      </c>
      <c r="BA20" s="26">
        <f t="shared" si="19"/>
        <v>1093.3705390547721</v>
      </c>
      <c r="BB20" s="26">
        <v>0.232095422062495</v>
      </c>
      <c r="BC20" s="26"/>
      <c r="BD20" s="26"/>
      <c r="BE20" s="26">
        <f t="shared" si="49"/>
        <v>0.21791333839045626</v>
      </c>
      <c r="BF20" s="26">
        <f t="shared" si="50"/>
        <v>8.5579562490596239E-3</v>
      </c>
      <c r="BG20" s="25">
        <v>8509.9339999999993</v>
      </c>
      <c r="BH20" s="25">
        <v>3.9024051324892901</v>
      </c>
      <c r="BI20" s="25">
        <f t="shared" si="20"/>
        <v>332.09210118745114</v>
      </c>
      <c r="BJ20" s="25">
        <f t="shared" si="21"/>
        <v>8506.9309999999987</v>
      </c>
      <c r="BK20" s="25">
        <f t="shared" si="22"/>
        <v>332.12730043528433</v>
      </c>
      <c r="BL20" s="25">
        <f t="shared" si="23"/>
        <v>8073.9988907092757</v>
      </c>
      <c r="BM20" s="25">
        <f t="shared" si="24"/>
        <v>429.87088093135651</v>
      </c>
      <c r="BN20" s="25">
        <v>0.243719516102263</v>
      </c>
      <c r="BO20" s="25"/>
      <c r="BP20" s="25"/>
      <c r="BQ20" s="25">
        <f t="shared" si="51"/>
        <v>7.8708521955423286E-2</v>
      </c>
      <c r="BR20" s="25">
        <f t="shared" si="52"/>
        <v>4.216090994918876E-3</v>
      </c>
      <c r="BS20" s="26">
        <v>14017.289000000001</v>
      </c>
      <c r="BT20" s="26">
        <v>2.0123099363747401</v>
      </c>
      <c r="BU20" s="26">
        <f t="shared" si="25"/>
        <v>282.0712993573635</v>
      </c>
      <c r="BV20" s="26">
        <f t="shared" si="26"/>
        <v>13644.853000000001</v>
      </c>
      <c r="BW20" s="26">
        <f t="shared" si="27"/>
        <v>297.96305556419475</v>
      </c>
      <c r="BX20" s="26">
        <f t="shared" si="28"/>
        <v>12950.443348593182</v>
      </c>
      <c r="BY20" s="26">
        <f t="shared" si="29"/>
        <v>547.48769026437787</v>
      </c>
      <c r="BZ20" s="26">
        <v>0.159563494345525</v>
      </c>
      <c r="CA20" s="26"/>
      <c r="CB20" s="26"/>
      <c r="CC20" s="26">
        <f t="shared" si="53"/>
        <v>0.14951560160470562</v>
      </c>
      <c r="CD20" s="26">
        <f t="shared" si="54"/>
        <v>6.3522813342796764E-3</v>
      </c>
      <c r="CE20" s="25">
        <v>254946.636</v>
      </c>
      <c r="CF20" s="25">
        <v>0.71723023596954105</v>
      </c>
      <c r="CG20" s="25">
        <f t="shared" si="30"/>
        <v>1828.5543589792069</v>
      </c>
      <c r="CH20" s="25">
        <f t="shared" si="31"/>
        <v>254936.62599999999</v>
      </c>
      <c r="CI20" s="25">
        <f t="shared" si="32"/>
        <v>1828.5787132353405</v>
      </c>
      <c r="CJ20" s="25">
        <f t="shared" si="33"/>
        <v>241962.46984078814</v>
      </c>
      <c r="CK20" s="25">
        <f t="shared" si="34"/>
        <v>8929.0949723315462</v>
      </c>
      <c r="CL20" s="25">
        <v>3.1975788857823</v>
      </c>
      <c r="CM20" s="25"/>
      <c r="CN20" s="25"/>
      <c r="CO20" s="25">
        <f t="shared" si="55"/>
        <v>1.5060342199200067</v>
      </c>
      <c r="CP20" s="25">
        <f t="shared" si="56"/>
        <v>5.6036438520995727E-2</v>
      </c>
      <c r="CQ20" s="19">
        <v>1565105.0290000001</v>
      </c>
      <c r="CR20" s="19">
        <v>1.07724213658498</v>
      </c>
      <c r="CS20" s="19">
        <v>108.699946030383</v>
      </c>
      <c r="CT20" s="18">
        <v>1045324.488</v>
      </c>
      <c r="CU20" s="18">
        <v>0.66589844912575202</v>
      </c>
      <c r="CV20" s="18">
        <v>100.420082824041</v>
      </c>
      <c r="CW20" s="19">
        <v>701687.027</v>
      </c>
      <c r="CX20" s="19">
        <v>0.709479412372235</v>
      </c>
      <c r="CY20" s="19">
        <v>102.08134040756801</v>
      </c>
      <c r="CZ20" s="18">
        <v>99094.497000000003</v>
      </c>
      <c r="DA20" s="18">
        <v>1.73416159165661</v>
      </c>
      <c r="DB20" s="18">
        <v>101.849817711592</v>
      </c>
      <c r="DC20" s="19">
        <v>1188995.7109999999</v>
      </c>
      <c r="DD20" s="19">
        <v>0.424916349166156</v>
      </c>
      <c r="DE20" s="19">
        <v>102.25930660705301</v>
      </c>
      <c r="DF20" s="18">
        <v>164788.70699999999</v>
      </c>
      <c r="DG20" s="18">
        <v>1.0787777467894899</v>
      </c>
      <c r="DH20" s="18">
        <v>101.078607184381</v>
      </c>
      <c r="DI20" s="22"/>
      <c r="DJ20" s="24">
        <f t="shared" si="35"/>
        <v>104.34686434833468</v>
      </c>
      <c r="DK20" s="24">
        <f t="shared" si="36"/>
        <v>3.7709293403587307</v>
      </c>
      <c r="DL20" s="24">
        <f t="shared" si="37"/>
        <v>101.11616924000465</v>
      </c>
      <c r="DM20" s="24">
        <f t="shared" si="38"/>
        <v>0.71560718497449349</v>
      </c>
      <c r="DN20" s="24">
        <v>99.036475903877147</v>
      </c>
      <c r="DO20" s="24">
        <v>0.20740157891468405</v>
      </c>
      <c r="DP20" s="22"/>
      <c r="DQ20" s="24">
        <f t="shared" si="39"/>
        <v>0.94910830835577209</v>
      </c>
      <c r="DR20" s="24">
        <f t="shared" si="40"/>
        <v>3.43568035021765E-2</v>
      </c>
      <c r="DS20" s="24">
        <f t="shared" si="41"/>
        <v>0.97943263325975849</v>
      </c>
      <c r="DT20" s="24">
        <f t="shared" si="42"/>
        <v>7.228631167195014E-3</v>
      </c>
    </row>
    <row r="21" spans="1:124" x14ac:dyDescent="0.25">
      <c r="A21" s="1" t="s">
        <v>3</v>
      </c>
      <c r="B21" s="5">
        <v>43658.615046296298</v>
      </c>
      <c r="C21" s="3" t="s">
        <v>68</v>
      </c>
      <c r="D21" s="1" t="s">
        <v>3</v>
      </c>
      <c r="E21" s="18">
        <v>952661.83700000006</v>
      </c>
      <c r="F21" s="18">
        <v>1.36183848434475</v>
      </c>
      <c r="G21" s="18">
        <v>3.18554024823018</v>
      </c>
      <c r="H21" s="19">
        <v>41199.588000000003</v>
      </c>
      <c r="I21" s="19">
        <v>1.2417986543450801</v>
      </c>
      <c r="J21" s="19">
        <v>0.78528981055984004</v>
      </c>
      <c r="K21" s="25">
        <v>14400.164000000001</v>
      </c>
      <c r="L21" s="25">
        <v>3.3193200550902602</v>
      </c>
      <c r="M21" s="25">
        <f t="shared" si="0"/>
        <v>477.98753161788784</v>
      </c>
      <c r="N21" s="25">
        <f t="shared" si="1"/>
        <v>9864.4220000000005</v>
      </c>
      <c r="O21" s="25">
        <f t="shared" si="2"/>
        <v>543.3195301313624</v>
      </c>
      <c r="P21" s="25">
        <f t="shared" si="3"/>
        <v>9775.5644504268494</v>
      </c>
      <c r="Q21" s="25">
        <f t="shared" si="4"/>
        <v>542.60440207091676</v>
      </c>
      <c r="R21" s="25">
        <v>0.65133286712169902</v>
      </c>
      <c r="S21" s="25"/>
      <c r="T21" s="25"/>
      <c r="U21" s="25">
        <f t="shared" si="43"/>
        <v>0.65810989971905542</v>
      </c>
      <c r="V21" s="25">
        <f t="shared" si="44"/>
        <v>3.6621981166397637E-2</v>
      </c>
      <c r="W21" s="26">
        <v>20048.098000000002</v>
      </c>
      <c r="X21" s="26">
        <v>1.64542781969397</v>
      </c>
      <c r="Y21" s="26">
        <f t="shared" si="5"/>
        <v>329.87698181151046</v>
      </c>
      <c r="Z21" s="26">
        <f t="shared" si="6"/>
        <v>19602.584000000003</v>
      </c>
      <c r="AA21" s="26">
        <f t="shared" si="7"/>
        <v>342.01856811219488</v>
      </c>
      <c r="AB21" s="26">
        <f t="shared" si="8"/>
        <v>18802.854394451933</v>
      </c>
      <c r="AC21" s="26">
        <f t="shared" si="9"/>
        <v>741.21446318095343</v>
      </c>
      <c r="AD21" s="26">
        <v>0.65384461112915604</v>
      </c>
      <c r="AE21" s="26"/>
      <c r="AF21" s="26"/>
      <c r="AG21" s="26">
        <f t="shared" si="45"/>
        <v>0.61060123382645759</v>
      </c>
      <c r="AH21" s="26">
        <f t="shared" si="46"/>
        <v>2.4208602172196086E-2</v>
      </c>
      <c r="AI21" s="25">
        <v>5489.1009999999997</v>
      </c>
      <c r="AJ21" s="25">
        <v>3.7021294921271801</v>
      </c>
      <c r="AK21" s="25">
        <f t="shared" si="10"/>
        <v>203.21362697364793</v>
      </c>
      <c r="AL21" s="25">
        <f t="shared" si="11"/>
        <v>4919.4449999999997</v>
      </c>
      <c r="AM21" s="25">
        <f t="shared" si="12"/>
        <v>223.09106858213372</v>
      </c>
      <c r="AN21" s="25">
        <f t="shared" si="13"/>
        <v>4718.7456529462943</v>
      </c>
      <c r="AO21" s="25">
        <f t="shared" si="14"/>
        <v>271.31999278447103</v>
      </c>
      <c r="AP21" s="25">
        <v>0.64836391419149797</v>
      </c>
      <c r="AQ21" s="25"/>
      <c r="AR21" s="25"/>
      <c r="AS21" s="25">
        <f t="shared" si="47"/>
        <v>0.62775990487259126</v>
      </c>
      <c r="AT21" s="25">
        <f t="shared" si="48"/>
        <v>3.831227785320427E-2</v>
      </c>
      <c r="AU21" s="26">
        <v>75231.926000000007</v>
      </c>
      <c r="AV21" s="26">
        <v>1.22787322834247</v>
      </c>
      <c r="AW21" s="26">
        <f t="shared" si="15"/>
        <v>923.75267852041816</v>
      </c>
      <c r="AX21" s="26">
        <f t="shared" si="16"/>
        <v>75194.884000000005</v>
      </c>
      <c r="AY21" s="26">
        <f t="shared" si="17"/>
        <v>923.99444602845142</v>
      </c>
      <c r="AZ21" s="26">
        <f t="shared" si="18"/>
        <v>72127.146862867841</v>
      </c>
      <c r="BA21" s="26">
        <f t="shared" si="19"/>
        <v>2699.2677599662698</v>
      </c>
      <c r="BB21" s="26">
        <v>0.59153022735989202</v>
      </c>
      <c r="BC21" s="26"/>
      <c r="BD21" s="26"/>
      <c r="BE21" s="26">
        <f t="shared" si="49"/>
        <v>0.56129201773410409</v>
      </c>
      <c r="BF21" s="26">
        <f t="shared" si="50"/>
        <v>2.1138286717390049E-2</v>
      </c>
      <c r="BG21" s="25">
        <v>24373.837</v>
      </c>
      <c r="BH21" s="25">
        <v>1.9361851944769499</v>
      </c>
      <c r="BI21" s="25">
        <f t="shared" si="20"/>
        <v>471.92262331994476</v>
      </c>
      <c r="BJ21" s="25">
        <f t="shared" si="21"/>
        <v>24370.833999999999</v>
      </c>
      <c r="BK21" s="25">
        <f t="shared" si="22"/>
        <v>471.94739370454391</v>
      </c>
      <c r="BL21" s="25">
        <f t="shared" si="23"/>
        <v>23376.573372845058</v>
      </c>
      <c r="BM21" s="25">
        <f t="shared" si="24"/>
        <v>942.21067759079779</v>
      </c>
      <c r="BN21" s="25">
        <v>0.69821277138471705</v>
      </c>
      <c r="BO21" s="25"/>
      <c r="BP21" s="25"/>
      <c r="BQ21" s="25">
        <f t="shared" si="51"/>
        <v>0.22788404648858032</v>
      </c>
      <c r="BR21" s="25">
        <f t="shared" si="52"/>
        <v>9.2825002795333105E-3</v>
      </c>
      <c r="BS21" s="26">
        <v>1115.316</v>
      </c>
      <c r="BT21" s="26">
        <v>10.4362327991856</v>
      </c>
      <c r="BU21" s="26">
        <f t="shared" si="25"/>
        <v>116.39697420656488</v>
      </c>
      <c r="BV21" s="26">
        <f t="shared" si="26"/>
        <v>742.88000000000011</v>
      </c>
      <c r="BW21" s="26">
        <f t="shared" si="27"/>
        <v>150.88412827214049</v>
      </c>
      <c r="BX21" s="26">
        <f t="shared" si="28"/>
        <v>712.5726114756327</v>
      </c>
      <c r="BY21" s="26">
        <f t="shared" si="29"/>
        <v>146.90405521668876</v>
      </c>
      <c r="BZ21" s="26">
        <v>8.6872704806276804E-3</v>
      </c>
      <c r="CA21" s="26"/>
      <c r="CB21" s="26"/>
      <c r="CC21" s="26">
        <f t="shared" si="53"/>
        <v>8.2268011854118497E-3</v>
      </c>
      <c r="CD21" s="26">
        <f t="shared" si="54"/>
        <v>1.6963936854528603E-3</v>
      </c>
      <c r="CE21" s="25">
        <v>195848.27100000001</v>
      </c>
      <c r="CF21" s="25">
        <v>0.98390434754388401</v>
      </c>
      <c r="CG21" s="25">
        <f t="shared" si="30"/>
        <v>1926.9596529585278</v>
      </c>
      <c r="CH21" s="25">
        <f t="shared" si="31"/>
        <v>195838.261</v>
      </c>
      <c r="CI21" s="25">
        <f t="shared" si="32"/>
        <v>1926.9827635154409</v>
      </c>
      <c r="CJ21" s="25">
        <f t="shared" si="33"/>
        <v>187848.6176335566</v>
      </c>
      <c r="CK21" s="25">
        <f t="shared" si="34"/>
        <v>6892.6893627636655</v>
      </c>
      <c r="CL21" s="25">
        <v>2.4563292384748299</v>
      </c>
      <c r="CM21" s="25"/>
      <c r="CN21" s="25"/>
      <c r="CO21" s="25">
        <f t="shared" si="55"/>
        <v>1.1692162280661051</v>
      </c>
      <c r="CP21" s="25">
        <f t="shared" si="56"/>
        <v>4.3260596752518893E-2</v>
      </c>
      <c r="CQ21" s="19">
        <v>1523443.8929999999</v>
      </c>
      <c r="CR21" s="19">
        <v>1.17817199068705</v>
      </c>
      <c r="CS21" s="19">
        <v>105.80648958442301</v>
      </c>
      <c r="CT21" s="18">
        <v>1017085.108</v>
      </c>
      <c r="CU21" s="18">
        <v>0.77279785043963201</v>
      </c>
      <c r="CV21" s="18">
        <v>97.707240150733298</v>
      </c>
      <c r="CW21" s="19">
        <v>684823.13899999997</v>
      </c>
      <c r="CX21" s="19">
        <v>0.79766388053155601</v>
      </c>
      <c r="CY21" s="19">
        <v>99.627984103000998</v>
      </c>
      <c r="CZ21" s="18">
        <v>95858.076000000001</v>
      </c>
      <c r="DA21" s="18">
        <v>1.2964709346722201</v>
      </c>
      <c r="DB21" s="18">
        <v>98.523408083739596</v>
      </c>
      <c r="DC21" s="19">
        <v>1157593.564</v>
      </c>
      <c r="DD21" s="19">
        <v>0.81164817401678302</v>
      </c>
      <c r="DE21" s="19">
        <v>99.558572072449806</v>
      </c>
      <c r="DF21" s="18">
        <v>161365.323</v>
      </c>
      <c r="DG21" s="18">
        <v>1.22063293007897</v>
      </c>
      <c r="DH21" s="18">
        <v>98.978761309764494</v>
      </c>
      <c r="DI21" s="22"/>
      <c r="DJ21" s="24">
        <f t="shared" si="35"/>
        <v>101.6643485866246</v>
      </c>
      <c r="DK21" s="24">
        <f t="shared" si="36"/>
        <v>3.5873672159019443</v>
      </c>
      <c r="DL21" s="24">
        <f t="shared" si="37"/>
        <v>98.403136514745782</v>
      </c>
      <c r="DM21" s="24">
        <f t="shared" si="38"/>
        <v>0.644236332565295</v>
      </c>
      <c r="DN21" s="24">
        <v>97.516732670606459</v>
      </c>
      <c r="DO21" s="24">
        <v>0.20484931185208533</v>
      </c>
      <c r="DP21" s="22"/>
      <c r="DQ21" s="24">
        <f t="shared" si="39"/>
        <v>0.95920284766803865</v>
      </c>
      <c r="DR21" s="24">
        <f t="shared" si="40"/>
        <v>3.3906723616315235E-2</v>
      </c>
      <c r="DS21" s="24">
        <f t="shared" si="41"/>
        <v>0.99099211797983189</v>
      </c>
      <c r="DT21" s="24">
        <f t="shared" si="42"/>
        <v>6.8137302737757335E-3</v>
      </c>
    </row>
    <row r="22" spans="1:124" x14ac:dyDescent="0.25">
      <c r="A22" s="1" t="s">
        <v>9</v>
      </c>
      <c r="B22" s="5">
        <v>43658.621759259302</v>
      </c>
      <c r="C22" s="3" t="s">
        <v>68</v>
      </c>
      <c r="D22" s="1" t="s">
        <v>9</v>
      </c>
      <c r="E22" s="18">
        <v>1059419.317</v>
      </c>
      <c r="F22" s="18">
        <v>1.48804196610186</v>
      </c>
      <c r="G22" s="18">
        <v>7.5465701319658596</v>
      </c>
      <c r="H22" s="19">
        <v>116239.58</v>
      </c>
      <c r="I22" s="19">
        <v>1.6976277246309299</v>
      </c>
      <c r="J22" s="19">
        <v>2.8325978092617201</v>
      </c>
      <c r="K22" s="25">
        <v>41232.542000000001</v>
      </c>
      <c r="L22" s="25">
        <v>0.89664545350585301</v>
      </c>
      <c r="M22" s="25">
        <f t="shared" si="0"/>
        <v>369.70971320789135</v>
      </c>
      <c r="N22" s="25">
        <f t="shared" si="1"/>
        <v>36696.800000000003</v>
      </c>
      <c r="O22" s="25">
        <f t="shared" si="2"/>
        <v>451.00920553827319</v>
      </c>
      <c r="P22" s="25">
        <f t="shared" si="3"/>
        <v>36194.591271324512</v>
      </c>
      <c r="Q22" s="25">
        <f t="shared" si="4"/>
        <v>472.51637557871118</v>
      </c>
      <c r="R22" s="25">
        <v>2.42303420901818</v>
      </c>
      <c r="S22" s="25"/>
      <c r="T22" s="25"/>
      <c r="U22" s="25">
        <f t="shared" si="43"/>
        <v>2.4366898661185212</v>
      </c>
      <c r="V22" s="25">
        <f t="shared" si="44"/>
        <v>3.3241351735191549E-2</v>
      </c>
      <c r="W22" s="26">
        <v>72523.02</v>
      </c>
      <c r="X22" s="26">
        <v>2.4503027694945301</v>
      </c>
      <c r="Y22" s="26">
        <f t="shared" si="5"/>
        <v>1777.033567581072</v>
      </c>
      <c r="Z22" s="26">
        <f t="shared" si="6"/>
        <v>72077.506000000008</v>
      </c>
      <c r="AA22" s="26">
        <f t="shared" si="7"/>
        <v>1779.3274510652493</v>
      </c>
      <c r="AB22" s="26">
        <f t="shared" si="8"/>
        <v>68880.699700276295</v>
      </c>
      <c r="AC22" s="26">
        <f t="shared" si="9"/>
        <v>3254.8763652591656</v>
      </c>
      <c r="AD22" s="26">
        <v>2.4041467635965499</v>
      </c>
      <c r="AE22" s="26"/>
      <c r="AF22" s="26"/>
      <c r="AG22" s="26">
        <f t="shared" si="45"/>
        <v>2.2368220984697116</v>
      </c>
      <c r="AH22" s="26">
        <f t="shared" si="46"/>
        <v>0.10612204909597607</v>
      </c>
      <c r="AI22" s="25">
        <v>18713.002</v>
      </c>
      <c r="AJ22" s="25">
        <v>4.1208313912645798</v>
      </c>
      <c r="AK22" s="25">
        <f t="shared" si="10"/>
        <v>771.13126066396865</v>
      </c>
      <c r="AL22" s="25">
        <f t="shared" si="11"/>
        <v>18143.346000000001</v>
      </c>
      <c r="AM22" s="25">
        <f t="shared" si="12"/>
        <v>776.60625021083558</v>
      </c>
      <c r="AN22" s="25">
        <f t="shared" si="13"/>
        <v>17338.646087230169</v>
      </c>
      <c r="AO22" s="25">
        <f t="shared" si="14"/>
        <v>1019.253630731609</v>
      </c>
      <c r="AP22" s="25">
        <v>2.39122316218408</v>
      </c>
      <c r="AQ22" s="25"/>
      <c r="AR22" s="25"/>
      <c r="AS22" s="25">
        <f t="shared" si="47"/>
        <v>2.3066525765259378</v>
      </c>
      <c r="AT22" s="25">
        <f t="shared" si="48"/>
        <v>0.14357510331932422</v>
      </c>
      <c r="AU22" s="26">
        <v>300959.57299999997</v>
      </c>
      <c r="AV22" s="26">
        <v>1.2385914464547301</v>
      </c>
      <c r="AW22" s="26">
        <f t="shared" si="15"/>
        <v>3727.6595284646792</v>
      </c>
      <c r="AX22" s="26">
        <f t="shared" si="16"/>
        <v>300922.53099999996</v>
      </c>
      <c r="AY22" s="26">
        <f t="shared" si="17"/>
        <v>3727.7194483184076</v>
      </c>
      <c r="AZ22" s="26">
        <f t="shared" si="18"/>
        <v>287575.91155912192</v>
      </c>
      <c r="BA22" s="26">
        <f t="shared" si="19"/>
        <v>12122.488129919882</v>
      </c>
      <c r="BB22" s="26">
        <v>2.3672457980006198</v>
      </c>
      <c r="BC22" s="26"/>
      <c r="BD22" s="26"/>
      <c r="BE22" s="26">
        <f t="shared" si="49"/>
        <v>2.2379100057518322</v>
      </c>
      <c r="BF22" s="26">
        <f t="shared" si="50"/>
        <v>9.480676986199417E-2</v>
      </c>
      <c r="BG22" s="25">
        <v>86755.558000000005</v>
      </c>
      <c r="BH22" s="25">
        <v>1.7685568697087499</v>
      </c>
      <c r="BI22" s="25">
        <f t="shared" si="20"/>
        <v>1534.321380863159</v>
      </c>
      <c r="BJ22" s="25">
        <f t="shared" si="21"/>
        <v>86752.555000000008</v>
      </c>
      <c r="BK22" s="25">
        <f t="shared" si="22"/>
        <v>1534.3289998553648</v>
      </c>
      <c r="BL22" s="25">
        <f t="shared" si="23"/>
        <v>82904.875887169328</v>
      </c>
      <c r="BM22" s="25">
        <f t="shared" si="24"/>
        <v>3648.1104340735387</v>
      </c>
      <c r="BN22" s="25">
        <v>2.4854193275148102</v>
      </c>
      <c r="BO22" s="25"/>
      <c r="BP22" s="25"/>
      <c r="BQ22" s="25">
        <f t="shared" si="51"/>
        <v>0.80818939069778351</v>
      </c>
      <c r="BR22" s="25">
        <f t="shared" si="52"/>
        <v>3.5880079431998856E-2</v>
      </c>
      <c r="BS22" s="26">
        <v>6423.6850000000004</v>
      </c>
      <c r="BT22" s="26">
        <v>4.5769063680867301</v>
      </c>
      <c r="BU22" s="26">
        <f t="shared" si="25"/>
        <v>294.00604783083207</v>
      </c>
      <c r="BV22" s="26">
        <f t="shared" si="26"/>
        <v>6051.2490000000007</v>
      </c>
      <c r="BW22" s="26">
        <f t="shared" si="27"/>
        <v>309.28517701484748</v>
      </c>
      <c r="BX22" s="26">
        <f t="shared" si="28"/>
        <v>5782.8619261687163</v>
      </c>
      <c r="BY22" s="26">
        <f t="shared" si="29"/>
        <v>376.36795154055881</v>
      </c>
      <c r="BZ22" s="26">
        <v>7.0763564517321395E-2</v>
      </c>
      <c r="CA22" s="26"/>
      <c r="CB22" s="26"/>
      <c r="CC22" s="26">
        <f t="shared" si="53"/>
        <v>6.6764361390144036E-2</v>
      </c>
      <c r="CD22" s="26">
        <f t="shared" si="54"/>
        <v>4.3543740964646195E-3</v>
      </c>
      <c r="CE22" s="25">
        <v>802004.35800000001</v>
      </c>
      <c r="CF22" s="25">
        <v>0.78630607454259205</v>
      </c>
      <c r="CG22" s="25">
        <f t="shared" si="30"/>
        <v>6306.2089850503171</v>
      </c>
      <c r="CH22" s="25">
        <f t="shared" si="31"/>
        <v>801994.348</v>
      </c>
      <c r="CI22" s="25">
        <f t="shared" si="32"/>
        <v>6306.2160468766779</v>
      </c>
      <c r="CJ22" s="25">
        <f t="shared" si="33"/>
        <v>766424.01924820861</v>
      </c>
      <c r="CK22" s="25">
        <f t="shared" si="34"/>
        <v>31463.917411403152</v>
      </c>
      <c r="CL22" s="25">
        <v>10.059128160272801</v>
      </c>
      <c r="CM22" s="25"/>
      <c r="CN22" s="25"/>
      <c r="CO22" s="25">
        <f t="shared" si="55"/>
        <v>4.7704125384235763</v>
      </c>
      <c r="CP22" s="25">
        <f t="shared" si="56"/>
        <v>0.19714870219127295</v>
      </c>
      <c r="CQ22" s="19">
        <v>1554549.7490000001</v>
      </c>
      <c r="CR22" s="19">
        <v>1.0153105282231001</v>
      </c>
      <c r="CS22" s="19">
        <v>107.966858892411</v>
      </c>
      <c r="CT22" s="18">
        <v>1036259.777</v>
      </c>
      <c r="CU22" s="18">
        <v>1.1188642575044101</v>
      </c>
      <c r="CV22" s="18">
        <v>99.549272812560204</v>
      </c>
      <c r="CW22" s="19">
        <v>691122.22</v>
      </c>
      <c r="CX22" s="19">
        <v>0.87361111832440297</v>
      </c>
      <c r="CY22" s="19">
        <v>100.54437361438301</v>
      </c>
      <c r="CZ22" s="18">
        <v>97595.672999999995</v>
      </c>
      <c r="DA22" s="18">
        <v>1.8054269846659901</v>
      </c>
      <c r="DB22" s="18">
        <v>100.309318937157</v>
      </c>
      <c r="DC22" s="19">
        <v>1174721.665</v>
      </c>
      <c r="DD22" s="19">
        <v>0.77470538207338502</v>
      </c>
      <c r="DE22" s="19">
        <v>101.03167051641501</v>
      </c>
      <c r="DF22" s="18">
        <v>163127.82199999999</v>
      </c>
      <c r="DG22" s="18">
        <v>0.93104200371759005</v>
      </c>
      <c r="DH22" s="18">
        <v>100.059848402</v>
      </c>
      <c r="DI22" s="22"/>
      <c r="DJ22" s="24">
        <f t="shared" si="35"/>
        <v>103.18096767440299</v>
      </c>
      <c r="DK22" s="24">
        <f t="shared" si="36"/>
        <v>4.1518586958899535</v>
      </c>
      <c r="DL22" s="24">
        <f t="shared" si="37"/>
        <v>99.972813383905745</v>
      </c>
      <c r="DM22" s="24">
        <f t="shared" si="38"/>
        <v>0.3874259266745767</v>
      </c>
      <c r="DN22" s="24">
        <v>98.60464996061971</v>
      </c>
      <c r="DO22" s="24">
        <v>0.20599343924882993</v>
      </c>
      <c r="DP22" s="22"/>
      <c r="DQ22" s="24">
        <f t="shared" si="39"/>
        <v>0.95564765656953066</v>
      </c>
      <c r="DR22" s="24">
        <f t="shared" si="40"/>
        <v>3.8505722975998906E-2</v>
      </c>
      <c r="DS22" s="24">
        <f t="shared" si="41"/>
        <v>0.98631464518226419</v>
      </c>
      <c r="DT22" s="24">
        <f t="shared" si="42"/>
        <v>4.3422857430028307E-3</v>
      </c>
    </row>
    <row r="23" spans="1:124" x14ac:dyDescent="0.25">
      <c r="A23" s="1" t="s">
        <v>40</v>
      </c>
      <c r="B23" s="5">
        <v>43658.628472222197</v>
      </c>
      <c r="C23" s="3" t="s">
        <v>68</v>
      </c>
      <c r="D23" s="1" t="s">
        <v>40</v>
      </c>
      <c r="E23" s="18">
        <v>1042492.949</v>
      </c>
      <c r="F23" s="18">
        <v>1.61917670682869</v>
      </c>
      <c r="G23" s="18">
        <v>6.8551300879417099</v>
      </c>
      <c r="H23" s="19">
        <v>127093.476</v>
      </c>
      <c r="I23" s="19">
        <v>9.9490803362697697</v>
      </c>
      <c r="J23" s="19">
        <v>3.12872348179482</v>
      </c>
      <c r="K23" s="25">
        <v>43375.178999999996</v>
      </c>
      <c r="L23" s="25">
        <v>1.50868201366345</v>
      </c>
      <c r="M23" s="25">
        <f t="shared" si="0"/>
        <v>654.39352396732579</v>
      </c>
      <c r="N23" s="25">
        <f t="shared" si="1"/>
        <v>38839.436999999998</v>
      </c>
      <c r="O23" s="25">
        <f t="shared" si="2"/>
        <v>703.53032319181386</v>
      </c>
      <c r="P23" s="25">
        <f t="shared" si="3"/>
        <v>38504.418000572507</v>
      </c>
      <c r="Q23" s="25">
        <f t="shared" si="4"/>
        <v>753.15639375880528</v>
      </c>
      <c r="R23" s="25">
        <v>2.5645092899110198</v>
      </c>
      <c r="S23" s="25"/>
      <c r="T23" s="25"/>
      <c r="U23" s="25">
        <f t="shared" si="43"/>
        <v>2.5921918675489772</v>
      </c>
      <c r="V23" s="25">
        <f t="shared" si="44"/>
        <v>5.1732129071491439E-2</v>
      </c>
      <c r="W23" s="26">
        <v>68702.441999999995</v>
      </c>
      <c r="X23" s="26">
        <v>1.76085883106414</v>
      </c>
      <c r="Y23" s="26">
        <f t="shared" si="5"/>
        <v>1209.7530171137187</v>
      </c>
      <c r="Z23" s="26">
        <f t="shared" si="6"/>
        <v>68256.928</v>
      </c>
      <c r="AA23" s="26">
        <f t="shared" si="7"/>
        <v>1213.1200436148888</v>
      </c>
      <c r="AB23" s="26">
        <f t="shared" si="8"/>
        <v>65292.058123348295</v>
      </c>
      <c r="AC23" s="26">
        <f>AB23*SQRT(((AA23/Z23)^2)+(($DR23/$DQ23)^2))</f>
        <v>2660.4113755342828</v>
      </c>
      <c r="AD23" s="26">
        <v>2.2767113021952001</v>
      </c>
      <c r="AE23" s="26"/>
      <c r="AF23" s="26"/>
      <c r="AG23" s="26">
        <f t="shared" si="45"/>
        <v>2.1202850595358931</v>
      </c>
      <c r="AH23" s="26">
        <f t="shared" si="46"/>
        <v>8.6859220528587244E-2</v>
      </c>
      <c r="AI23" s="25">
        <v>18257.952000000001</v>
      </c>
      <c r="AJ23" s="25">
        <v>2.8156041649951198</v>
      </c>
      <c r="AK23" s="25">
        <f t="shared" si="10"/>
        <v>514.07165695480978</v>
      </c>
      <c r="AL23" s="25">
        <f t="shared" si="11"/>
        <v>17688.296000000002</v>
      </c>
      <c r="AM23" s="25">
        <f t="shared" si="12"/>
        <v>522.24851859780028</v>
      </c>
      <c r="AN23" s="25">
        <f t="shared" si="13"/>
        <v>16919.971120513794</v>
      </c>
      <c r="AO23" s="25">
        <f>AN23*SQRT(((AM23/AL23)^2)+(($DR23/$DQ23)^2))</f>
        <v>796.51915493079912</v>
      </c>
      <c r="AP23" s="25">
        <v>2.3312493238440202</v>
      </c>
      <c r="AQ23" s="25"/>
      <c r="AR23" s="25"/>
      <c r="AS23" s="25">
        <f t="shared" si="47"/>
        <v>2.2509540124140317</v>
      </c>
      <c r="AT23" s="25">
        <f t="shared" si="48"/>
        <v>0.11554084363380708</v>
      </c>
      <c r="AU23" s="26">
        <v>285393.01199999999</v>
      </c>
      <c r="AV23" s="26">
        <v>0.93849638931517299</v>
      </c>
      <c r="AW23" s="26">
        <f t="shared" si="15"/>
        <v>2678.4031129778182</v>
      </c>
      <c r="AX23" s="26">
        <f t="shared" si="16"/>
        <v>285355.96999999997</v>
      </c>
      <c r="AY23" s="26">
        <f t="shared" si="17"/>
        <v>2678.486505627207</v>
      </c>
      <c r="AZ23" s="26">
        <f t="shared" si="18"/>
        <v>272960.98908940685</v>
      </c>
      <c r="BA23" s="26">
        <f>AZ23*SQRT(((AY23/AX23)^2)+(($DR23/$DQ23)^2))</f>
        <v>10331.112607039293</v>
      </c>
      <c r="BB23" s="26">
        <v>2.2447894435557898</v>
      </c>
      <c r="BC23" s="26"/>
      <c r="BD23" s="26"/>
      <c r="BE23" s="26">
        <f t="shared" si="49"/>
        <v>2.1241769707040112</v>
      </c>
      <c r="BF23" s="26">
        <f t="shared" si="50"/>
        <v>8.0892880130352202E-2</v>
      </c>
      <c r="BG23" s="25">
        <v>82693.33</v>
      </c>
      <c r="BH23" s="25">
        <v>1.53991335719202</v>
      </c>
      <c r="BI23" s="25">
        <f t="shared" si="20"/>
        <v>1273.405634176876</v>
      </c>
      <c r="BJ23" s="25">
        <f t="shared" si="21"/>
        <v>82690.327000000005</v>
      </c>
      <c r="BK23" s="25">
        <f t="shared" si="22"/>
        <v>1273.4148142599665</v>
      </c>
      <c r="BL23" s="25">
        <f t="shared" si="23"/>
        <v>79098.514904196651</v>
      </c>
      <c r="BM23" s="25">
        <f>BL23*SQRT(((BK23/BJ23)^2)+(($DR23/$DQ23)^2))</f>
        <v>3145.638404884563</v>
      </c>
      <c r="BN23" s="25">
        <v>2.3690384326354401</v>
      </c>
      <c r="BO23" s="25"/>
      <c r="BP23" s="25"/>
      <c r="BQ23" s="25">
        <f t="shared" si="51"/>
        <v>0.77108348431187701</v>
      </c>
      <c r="BR23" s="25">
        <f t="shared" si="52"/>
        <v>3.0999098943599153E-2</v>
      </c>
      <c r="BS23" s="26">
        <v>129746.916</v>
      </c>
      <c r="BT23" s="26">
        <v>1.0302356083708</v>
      </c>
      <c r="BU23" s="26">
        <f t="shared" si="25"/>
        <v>1336.6989293949507</v>
      </c>
      <c r="BV23" s="26">
        <f t="shared" si="26"/>
        <v>129374.48</v>
      </c>
      <c r="BW23" s="26">
        <f t="shared" si="27"/>
        <v>1340.1424522809534</v>
      </c>
      <c r="BX23" s="26">
        <f t="shared" si="28"/>
        <v>123754.85266254528</v>
      </c>
      <c r="BY23" s="26">
        <f>BX23*SQRT(((BW23/BV23)^2)+(($DR23/$DQ23)^2))</f>
        <v>4715.1898572340979</v>
      </c>
      <c r="BZ23" s="26">
        <v>1.51291070031574</v>
      </c>
      <c r="CA23" s="26"/>
      <c r="CB23" s="26"/>
      <c r="CC23" s="26">
        <f t="shared" si="53"/>
        <v>1.4287758920123912</v>
      </c>
      <c r="CD23" s="26">
        <f t="shared" si="54"/>
        <v>5.4770823594176399E-2</v>
      </c>
      <c r="CE23" s="25">
        <v>2548674.5759999999</v>
      </c>
      <c r="CF23" s="25">
        <v>0.80784841164066401</v>
      </c>
      <c r="CG23" s="25">
        <f t="shared" si="30"/>
        <v>20589.427080105426</v>
      </c>
      <c r="CH23" s="25">
        <f t="shared" si="31"/>
        <v>2548664.5660000001</v>
      </c>
      <c r="CI23" s="25">
        <f t="shared" si="32"/>
        <v>20589.429243029885</v>
      </c>
      <c r="CJ23" s="25">
        <f t="shared" si="33"/>
        <v>2437958.4586665002</v>
      </c>
      <c r="CK23" s="25">
        <f>CJ23*SQRT(((CI23/CH23)^2)+(($DR23/$DQ23)^2))</f>
        <v>91533.936251278006</v>
      </c>
      <c r="CL23" s="25">
        <v>31.9669877610411</v>
      </c>
      <c r="CM23" s="25"/>
      <c r="CN23" s="25"/>
      <c r="CO23" s="25">
        <f t="shared" si="55"/>
        <v>15.174456054739142</v>
      </c>
      <c r="CP23" s="25">
        <f t="shared" si="56"/>
        <v>0.57428150370417053</v>
      </c>
      <c r="CQ23" s="19">
        <v>1533462.868</v>
      </c>
      <c r="CR23" s="19">
        <v>1.1052087045510699</v>
      </c>
      <c r="CS23" s="19">
        <v>106.50232917448299</v>
      </c>
      <c r="CT23" s="18">
        <v>1018088.53</v>
      </c>
      <c r="CU23" s="18">
        <v>1.0139236079175999</v>
      </c>
      <c r="CV23" s="18">
        <v>97.803634831527802</v>
      </c>
      <c r="CW23" s="19">
        <v>688291.40800000005</v>
      </c>
      <c r="CX23" s="19">
        <v>0.50784772041273396</v>
      </c>
      <c r="CY23" s="19">
        <v>100.132547440772</v>
      </c>
      <c r="CZ23" s="18">
        <v>96196.263999999996</v>
      </c>
      <c r="DA23" s="18">
        <v>1.61142926391588</v>
      </c>
      <c r="DB23" s="18">
        <v>98.870999395013399</v>
      </c>
      <c r="DC23" s="19">
        <v>1161793.304</v>
      </c>
      <c r="DD23" s="19">
        <v>0.57143752678662796</v>
      </c>
      <c r="DE23" s="19">
        <v>99.919769759167096</v>
      </c>
      <c r="DF23" s="18">
        <v>161588.47200000001</v>
      </c>
      <c r="DG23" s="18">
        <v>1.2907269913419801</v>
      </c>
      <c r="DH23" s="18">
        <v>99.115637134116895</v>
      </c>
      <c r="DI23" s="22"/>
      <c r="DJ23" s="24">
        <f t="shared" si="35"/>
        <v>102.18488212480736</v>
      </c>
      <c r="DK23" s="24">
        <f t="shared" si="36"/>
        <v>3.7405320952388443</v>
      </c>
      <c r="DL23" s="24">
        <f t="shared" si="37"/>
        <v>98.596757120219365</v>
      </c>
      <c r="DM23" s="24">
        <f t="shared" si="38"/>
        <v>0.69767050207309556</v>
      </c>
      <c r="DN23" s="24">
        <v>97.74628683875747</v>
      </c>
      <c r="DO23" s="24">
        <v>0.20558669715238248</v>
      </c>
      <c r="DP23" s="22"/>
      <c r="DQ23" s="24">
        <f t="shared" si="39"/>
        <v>0.95656309236988069</v>
      </c>
      <c r="DR23" s="24">
        <f t="shared" si="40"/>
        <v>3.5073254214613159E-2</v>
      </c>
      <c r="DS23" s="24">
        <f t="shared" si="41"/>
        <v>0.99137425706177218</v>
      </c>
      <c r="DT23" s="24">
        <f t="shared" si="42"/>
        <v>7.3182958341946828E-3</v>
      </c>
    </row>
  </sheetData>
  <mergeCells count="19">
    <mergeCell ref="AU1:BF1"/>
    <mergeCell ref="A1:D1"/>
    <mergeCell ref="E1:G1"/>
    <mergeCell ref="H1:J1"/>
    <mergeCell ref="AI1:AT1"/>
    <mergeCell ref="W1:AH1"/>
    <mergeCell ref="K1:V1"/>
    <mergeCell ref="CE1:CP1"/>
    <mergeCell ref="CQ1:CS1"/>
    <mergeCell ref="CT1:CV1"/>
    <mergeCell ref="BS1:CD1"/>
    <mergeCell ref="BG1:BR1"/>
    <mergeCell ref="DN1:DO1"/>
    <mergeCell ref="DQ1:DT1"/>
    <mergeCell ref="CW1:CY1"/>
    <mergeCell ref="CZ1:DB1"/>
    <mergeCell ref="DC1:DE1"/>
    <mergeCell ref="DF1:DH1"/>
    <mergeCell ref="DJ1:DM1"/>
  </mergeCells>
  <pageMargins left="0.7" right="0.7" top="0.75" bottom="0.75" header="0.3" footer="0.3"/>
  <pageSetup paperSize="9" orientation="portrait" horizontalDpi="4294967293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65"/>
  <sheetViews>
    <sheetView zoomScale="80" zoomScaleNormal="80" workbookViewId="0">
      <selection activeCell="B63" sqref="B63"/>
    </sheetView>
  </sheetViews>
  <sheetFormatPr defaultRowHeight="15" x14ac:dyDescent="0.25"/>
  <cols>
    <col min="1" max="1" width="26.28515625" bestFit="1" customWidth="1"/>
    <col min="2" max="2" width="12.5703125" bestFit="1" customWidth="1"/>
    <col min="3" max="3" width="9.28515625" bestFit="1" customWidth="1"/>
    <col min="4" max="4" width="9.5703125" bestFit="1" customWidth="1"/>
    <col min="5" max="5" width="10.5703125" bestFit="1" customWidth="1"/>
    <col min="7" max="8" width="11.5703125" bestFit="1" customWidth="1"/>
    <col min="10" max="10" width="21.42578125" bestFit="1" customWidth="1"/>
    <col min="11" max="11" width="12.85546875" bestFit="1" customWidth="1"/>
    <col min="12" max="12" width="20.7109375" bestFit="1" customWidth="1"/>
    <col min="14" max="14" width="13" bestFit="1" customWidth="1"/>
  </cols>
  <sheetData>
    <row r="1" spans="1:18" x14ac:dyDescent="0.25">
      <c r="B1" t="s">
        <v>62</v>
      </c>
      <c r="L1" t="s">
        <v>91</v>
      </c>
    </row>
    <row r="2" spans="1:18" x14ac:dyDescent="0.25">
      <c r="B2" t="s">
        <v>83</v>
      </c>
      <c r="C2" t="s">
        <v>85</v>
      </c>
      <c r="D2" t="s">
        <v>84</v>
      </c>
      <c r="E2" t="s">
        <v>86</v>
      </c>
      <c r="F2" t="s">
        <v>87</v>
      </c>
      <c r="G2" t="s">
        <v>88</v>
      </c>
      <c r="H2" t="s">
        <v>89</v>
      </c>
      <c r="J2" t="s">
        <v>90</v>
      </c>
      <c r="L2" t="s">
        <v>83</v>
      </c>
      <c r="M2" t="s">
        <v>85</v>
      </c>
      <c r="N2" t="s">
        <v>84</v>
      </c>
      <c r="O2" t="s">
        <v>86</v>
      </c>
      <c r="P2" t="s">
        <v>87</v>
      </c>
      <c r="Q2" t="s">
        <v>88</v>
      </c>
      <c r="R2" t="s">
        <v>89</v>
      </c>
    </row>
    <row r="3" spans="1:18" x14ac:dyDescent="0.25">
      <c r="A3" s="1" t="s">
        <v>22</v>
      </c>
      <c r="B3" s="15">
        <v>0</v>
      </c>
      <c r="C3" s="15">
        <v>0</v>
      </c>
      <c r="D3" s="15">
        <v>0</v>
      </c>
      <c r="E3" s="15">
        <v>0</v>
      </c>
      <c r="F3" s="15">
        <v>0</v>
      </c>
      <c r="G3" s="15">
        <v>0</v>
      </c>
      <c r="H3" s="15">
        <v>0</v>
      </c>
      <c r="L3" s="15">
        <v>0</v>
      </c>
      <c r="M3" s="15">
        <v>0</v>
      </c>
      <c r="N3" s="15">
        <v>0</v>
      </c>
      <c r="O3" s="15">
        <v>0</v>
      </c>
      <c r="P3" s="15">
        <v>0</v>
      </c>
      <c r="Q3" s="15">
        <v>0</v>
      </c>
      <c r="R3" s="15">
        <v>0</v>
      </c>
    </row>
    <row r="4" spans="1:18" x14ac:dyDescent="0.25">
      <c r="A4" s="1" t="s">
        <v>75</v>
      </c>
      <c r="B4" s="15">
        <v>14636.135074799413</v>
      </c>
      <c r="C4" s="15">
        <v>30084.716600056687</v>
      </c>
      <c r="D4" s="15">
        <v>7645.1536951705993</v>
      </c>
      <c r="E4" s="15">
        <v>128550.14014697948</v>
      </c>
      <c r="F4" s="15">
        <v>33554.008540919429</v>
      </c>
      <c r="G4" s="15">
        <v>85125.935124678785</v>
      </c>
      <c r="H4" s="15">
        <v>81197.087859433246</v>
      </c>
      <c r="J4">
        <v>1.2391994868395553E-5</v>
      </c>
      <c r="L4">
        <f>L$16*$J4</f>
        <v>0.98470268383575665</v>
      </c>
      <c r="M4">
        <f>M$16*$J4</f>
        <v>0.91025045454004483</v>
      </c>
      <c r="N4">
        <f t="shared" ref="N4:R11" si="0">N$16*$J4</f>
        <v>0.94379003278266971</v>
      </c>
      <c r="O4">
        <f t="shared" si="0"/>
        <v>0.92494099908047478</v>
      </c>
      <c r="P4">
        <f t="shared" si="0"/>
        <v>0.31813237970996849</v>
      </c>
      <c r="Q4">
        <f t="shared" si="0"/>
        <v>0.92312084624528856</v>
      </c>
      <c r="R4">
        <f t="shared" si="0"/>
        <v>0.46398729356955931</v>
      </c>
    </row>
    <row r="5" spans="1:18" x14ac:dyDescent="0.25">
      <c r="A5" s="1" t="s">
        <v>20</v>
      </c>
      <c r="B5" s="15">
        <v>71322.209746334818</v>
      </c>
      <c r="C5" s="15">
        <v>147702.97095651479</v>
      </c>
      <c r="D5" s="15">
        <v>37488.523169318498</v>
      </c>
      <c r="E5" s="15">
        <v>632442.73676146311</v>
      </c>
      <c r="F5" s="15">
        <v>168221.58220584644</v>
      </c>
      <c r="G5" s="15">
        <v>421177.87121628504</v>
      </c>
      <c r="H5" s="15">
        <v>399084.21375331265</v>
      </c>
      <c r="J5">
        <v>6.1314566282016345E-5</v>
      </c>
      <c r="L5">
        <f t="shared" ref="L5:M11" si="1">L$16*$J5</f>
        <v>4.872227483737178</v>
      </c>
      <c r="M5">
        <f t="shared" si="1"/>
        <v>4.5038440074303603</v>
      </c>
      <c r="N5">
        <f t="shared" si="0"/>
        <v>4.6697950681811262</v>
      </c>
      <c r="O5">
        <f t="shared" si="0"/>
        <v>4.5765316074906508</v>
      </c>
      <c r="P5">
        <f t="shared" si="0"/>
        <v>1.5740927178666597</v>
      </c>
      <c r="Q5">
        <f t="shared" si="0"/>
        <v>4.567525641716645</v>
      </c>
      <c r="R5">
        <f t="shared" si="0"/>
        <v>2.2957707752236636</v>
      </c>
    </row>
    <row r="6" spans="1:18" x14ac:dyDescent="0.25">
      <c r="A6" s="1" t="s">
        <v>55</v>
      </c>
      <c r="B6" s="15">
        <v>145562.64513698721</v>
      </c>
      <c r="C6" s="15">
        <v>293625.99743738712</v>
      </c>
      <c r="D6" s="15">
        <v>74443.176839605512</v>
      </c>
      <c r="E6" s="15">
        <v>1261557.4937133843</v>
      </c>
      <c r="F6" s="15">
        <v>337690.21918758022</v>
      </c>
      <c r="G6" s="15">
        <v>845237.95221010433</v>
      </c>
      <c r="H6" s="15">
        <v>792929.04607966531</v>
      </c>
      <c r="J6">
        <v>1.2315810065339618E-4</v>
      </c>
      <c r="L6">
        <f t="shared" si="1"/>
        <v>9.7864882561249296</v>
      </c>
      <c r="M6">
        <f t="shared" si="1"/>
        <v>9.0465432152456309</v>
      </c>
      <c r="N6">
        <f t="shared" si="0"/>
        <v>9.3798770163765912</v>
      </c>
      <c r="O6">
        <f t="shared" si="0"/>
        <v>9.1925454999768643</v>
      </c>
      <c r="P6">
        <f t="shared" si="0"/>
        <v>3.1617653216876809</v>
      </c>
      <c r="Q6">
        <f t="shared" si="0"/>
        <v>9.1744558728860603</v>
      </c>
      <c r="R6">
        <f t="shared" si="0"/>
        <v>4.6113474392307694</v>
      </c>
    </row>
    <row r="7" spans="1:18" x14ac:dyDescent="0.25">
      <c r="A7" s="1" t="s">
        <v>74</v>
      </c>
      <c r="B7" s="15">
        <v>360529.97384721402</v>
      </c>
      <c r="C7" s="15">
        <v>724836.656076379</v>
      </c>
      <c r="D7" s="15">
        <v>186730.89779801894</v>
      </c>
      <c r="E7" s="15">
        <v>3136207.8894417626</v>
      </c>
      <c r="F7" s="15">
        <v>833295.57884866477</v>
      </c>
      <c r="G7" s="15">
        <v>2116249.0726022613</v>
      </c>
      <c r="H7" s="15">
        <v>1994245.9465026897</v>
      </c>
      <c r="J7">
        <v>3.0326503648002543E-4</v>
      </c>
      <c r="L7">
        <f t="shared" si="1"/>
        <v>24.098290751963013</v>
      </c>
      <c r="M7">
        <f t="shared" si="1"/>
        <v>22.276246902431737</v>
      </c>
      <c r="N7">
        <f t="shared" si="0"/>
        <v>23.097049487269413</v>
      </c>
      <c r="O7">
        <f t="shared" si="0"/>
        <v>22.635763555987435</v>
      </c>
      <c r="P7">
        <f t="shared" si="0"/>
        <v>7.7855445198963675</v>
      </c>
      <c r="Q7">
        <f t="shared" si="0"/>
        <v>22.591219580475489</v>
      </c>
      <c r="R7">
        <f t="shared" si="0"/>
        <v>11.355001757587006</v>
      </c>
    </row>
    <row r="8" spans="1:18" x14ac:dyDescent="0.25">
      <c r="A8" s="1" t="s">
        <v>5</v>
      </c>
      <c r="B8" s="15">
        <v>714159.26950657682</v>
      </c>
      <c r="C8" s="15">
        <v>1461542.1734969367</v>
      </c>
      <c r="D8" s="15">
        <v>367861.93719978374</v>
      </c>
      <c r="E8" s="15">
        <v>6125209.6794868931</v>
      </c>
      <c r="F8" s="15">
        <v>1697323.4181445763</v>
      </c>
      <c r="G8" s="15">
        <v>4131908.21913306</v>
      </c>
      <c r="H8" s="15">
        <v>3895149.8625406842</v>
      </c>
      <c r="J8">
        <v>6.0929905742273854E-4</v>
      </c>
      <c r="L8">
        <f t="shared" si="1"/>
        <v>48.416612779024604</v>
      </c>
      <c r="M8">
        <f t="shared" si="1"/>
        <v>44.755888770124798</v>
      </c>
      <c r="N8">
        <f t="shared" si="0"/>
        <v>46.404988340179202</v>
      </c>
      <c r="O8">
        <f t="shared" si="0"/>
        <v>45.478204671363521</v>
      </c>
      <c r="P8">
        <f t="shared" si="0"/>
        <v>15.642175545706436</v>
      </c>
      <c r="Q8">
        <f t="shared" si="0"/>
        <v>45.388710008186024</v>
      </c>
      <c r="R8">
        <f t="shared" si="0"/>
        <v>22.813681221663003</v>
      </c>
    </row>
    <row r="9" spans="1:18" x14ac:dyDescent="0.25">
      <c r="A9" s="1" t="s">
        <v>18</v>
      </c>
      <c r="B9" s="15">
        <v>1072275.4003484102</v>
      </c>
      <c r="C9" s="15">
        <v>2203663.6526372591</v>
      </c>
      <c r="D9" s="15">
        <v>551901.34450591099</v>
      </c>
      <c r="E9" s="15">
        <v>9223692.2425077222</v>
      </c>
      <c r="F9" s="15">
        <v>2552955.7611822537</v>
      </c>
      <c r="G9" s="15">
        <v>6214729.388578468</v>
      </c>
      <c r="H9" s="15">
        <v>5800272.9867692785</v>
      </c>
      <c r="J9">
        <v>9.2117601167016267E-4</v>
      </c>
      <c r="L9">
        <f t="shared" si="1"/>
        <v>73.199230681586926</v>
      </c>
      <c r="M9">
        <f t="shared" si="1"/>
        <v>67.664721639988514</v>
      </c>
      <c r="N9">
        <f t="shared" si="0"/>
        <v>70.157932397962369</v>
      </c>
      <c r="O9">
        <f t="shared" si="0"/>
        <v>68.756763508366745</v>
      </c>
      <c r="P9">
        <f t="shared" si="0"/>
        <v>23.648808754091249</v>
      </c>
      <c r="Q9">
        <f t="shared" si="0"/>
        <v>68.621459939639237</v>
      </c>
      <c r="R9">
        <f t="shared" si="0"/>
        <v>34.491134728122972</v>
      </c>
    </row>
    <row r="10" spans="1:18" x14ac:dyDescent="0.25">
      <c r="A10" s="1" t="s">
        <v>45</v>
      </c>
      <c r="B10" s="15">
        <v>1474860.6053907217</v>
      </c>
      <c r="C10" s="15">
        <v>2896463.2822851962</v>
      </c>
      <c r="D10" s="15">
        <v>729048.92765647033</v>
      </c>
      <c r="E10" s="15">
        <v>12233263.83972349</v>
      </c>
      <c r="F10" s="15">
        <v>3372422.0081632347</v>
      </c>
      <c r="G10" s="15">
        <v>8210678.3888715981</v>
      </c>
      <c r="H10" s="15">
        <v>7663244.433465491</v>
      </c>
      <c r="J10">
        <v>1.2258110905315717E-3</v>
      </c>
      <c r="L10">
        <f t="shared" si="1"/>
        <v>97.406388845475504</v>
      </c>
      <c r="M10">
        <f t="shared" si="1"/>
        <v>90.041604615436555</v>
      </c>
      <c r="N10">
        <f t="shared" si="0"/>
        <v>93.359326049167592</v>
      </c>
      <c r="O10">
        <f t="shared" si="0"/>
        <v>91.494787304329861</v>
      </c>
      <c r="P10">
        <f t="shared" si="0"/>
        <v>31.469525564464</v>
      </c>
      <c r="Q10">
        <f t="shared" si="0"/>
        <v>91.31473852642695</v>
      </c>
      <c r="R10">
        <f t="shared" si="0"/>
        <v>45.897434300417359</v>
      </c>
    </row>
    <row r="11" spans="1:18" x14ac:dyDescent="0.25">
      <c r="A11" s="1" t="s">
        <v>38</v>
      </c>
      <c r="B11" s="15">
        <v>2184558.7980386377</v>
      </c>
      <c r="C11" s="15">
        <v>4281940.8903475031</v>
      </c>
      <c r="D11" s="15">
        <v>1089336.0661208509</v>
      </c>
      <c r="E11" s="15">
        <v>18260527.56032395</v>
      </c>
      <c r="F11" s="15">
        <v>4995036.0440774104</v>
      </c>
      <c r="G11" s="15">
        <v>12286957.250062028</v>
      </c>
      <c r="H11" s="15">
        <v>11428947.067898063</v>
      </c>
      <c r="J11">
        <v>1.8394734946320834E-3</v>
      </c>
      <c r="L11">
        <f t="shared" si="1"/>
        <v>146.16972539494543</v>
      </c>
      <c r="M11">
        <f t="shared" si="1"/>
        <v>135.11800177335036</v>
      </c>
      <c r="N11">
        <f t="shared" si="0"/>
        <v>140.09663240172432</v>
      </c>
      <c r="O11">
        <f t="shared" si="0"/>
        <v>137.29867305273828</v>
      </c>
      <c r="P11">
        <f t="shared" si="0"/>
        <v>47.223718737424292</v>
      </c>
      <c r="Q11">
        <f>Q$16*$J11</f>
        <v>137.02848871744266</v>
      </c>
      <c r="R11">
        <f t="shared" si="0"/>
        <v>68.874490139115522</v>
      </c>
    </row>
    <row r="14" spans="1:18" x14ac:dyDescent="0.25">
      <c r="J14" t="s">
        <v>92</v>
      </c>
      <c r="L14">
        <v>79.462805972195369</v>
      </c>
      <c r="M14">
        <v>73.454715258278597</v>
      </c>
      <c r="N14">
        <v>76.161267237908916</v>
      </c>
      <c r="O14">
        <v>74.640201912884677</v>
      </c>
      <c r="P14">
        <v>25.672410543142725</v>
      </c>
      <c r="Q14">
        <v>74.493320570976735</v>
      </c>
      <c r="R14">
        <v>37.442502074698957</v>
      </c>
    </row>
    <row r="16" spans="1:18" x14ac:dyDescent="0.25">
      <c r="J16" t="s">
        <v>93</v>
      </c>
      <c r="L16">
        <f>L14*1000</f>
        <v>79462.805972195376</v>
      </c>
      <c r="M16">
        <f t="shared" ref="M16:R16" si="2">M14*1000</f>
        <v>73454.715258278593</v>
      </c>
      <c r="N16">
        <f t="shared" si="2"/>
        <v>76161.26723790892</v>
      </c>
      <c r="O16">
        <f t="shared" si="2"/>
        <v>74640.201912884673</v>
      </c>
      <c r="P16">
        <f t="shared" si="2"/>
        <v>25672.410543142723</v>
      </c>
      <c r="Q16">
        <f t="shared" si="2"/>
        <v>74493.320570976735</v>
      </c>
      <c r="R16">
        <f t="shared" si="2"/>
        <v>37442.502074698954</v>
      </c>
    </row>
    <row r="18" spans="10:18" x14ac:dyDescent="0.25">
      <c r="J18" t="s">
        <v>94</v>
      </c>
      <c r="L18">
        <v>14940</v>
      </c>
      <c r="M18">
        <v>31998</v>
      </c>
      <c r="N18">
        <v>7810.3</v>
      </c>
      <c r="O18">
        <v>133523</v>
      </c>
      <c r="P18">
        <v>106593</v>
      </c>
      <c r="Q18">
        <v>89998</v>
      </c>
      <c r="R18">
        <v>166940</v>
      </c>
    </row>
    <row r="53" spans="1:15" x14ac:dyDescent="0.25">
      <c r="A53" t="s">
        <v>109</v>
      </c>
      <c r="B53" t="s">
        <v>95</v>
      </c>
      <c r="C53" t="s">
        <v>96</v>
      </c>
      <c r="D53" t="s">
        <v>97</v>
      </c>
      <c r="E53" t="s">
        <v>98</v>
      </c>
      <c r="F53" t="s">
        <v>99</v>
      </c>
      <c r="G53" t="s">
        <v>100</v>
      </c>
      <c r="H53" t="s">
        <v>101</v>
      </c>
      <c r="I53" t="s">
        <v>102</v>
      </c>
      <c r="J53" t="s">
        <v>103</v>
      </c>
      <c r="K53" t="s">
        <v>104</v>
      </c>
      <c r="L53" t="s">
        <v>107</v>
      </c>
      <c r="M53" t="s">
        <v>105</v>
      </c>
      <c r="N53" t="s">
        <v>106</v>
      </c>
      <c r="O53" t="s">
        <v>108</v>
      </c>
    </row>
    <row r="54" spans="1:15" x14ac:dyDescent="0.25">
      <c r="A54" s="1" t="s">
        <v>51</v>
      </c>
      <c r="B54">
        <v>639.19684579817749</v>
      </c>
      <c r="C54">
        <f>B54/$L$18</f>
        <v>4.2784260093586178E-2</v>
      </c>
      <c r="D54">
        <v>31.420076364170541</v>
      </c>
      <c r="E54">
        <f>D54/$M$18</f>
        <v>9.8193875755267653E-4</v>
      </c>
      <c r="F54">
        <v>-285.27367726804516</v>
      </c>
      <c r="G54">
        <f>F54/$N$18</f>
        <v>-3.6525316219357153E-2</v>
      </c>
      <c r="H54">
        <v>1125.2200480380179</v>
      </c>
      <c r="I54">
        <f>H54/$O$18</f>
        <v>8.427162721314066E-3</v>
      </c>
      <c r="J54">
        <v>50.318993734709089</v>
      </c>
      <c r="K54">
        <f>J54/$P$18</f>
        <v>4.7206658724971705E-4</v>
      </c>
      <c r="L54">
        <v>924.13904313275134</v>
      </c>
      <c r="M54">
        <f>L54/$Q$18</f>
        <v>1.0268439777914523E-2</v>
      </c>
      <c r="N54">
        <v>524.20709867419293</v>
      </c>
      <c r="O54">
        <f>N54/$R$18</f>
        <v>3.1400928397879056E-3</v>
      </c>
    </row>
    <row r="55" spans="1:15" x14ac:dyDescent="0.25">
      <c r="A55" s="1" t="s">
        <v>43</v>
      </c>
      <c r="B55">
        <v>-543.45241537986385</v>
      </c>
      <c r="C55">
        <f t="shared" ref="C55:C65" si="3">B55/$L$18</f>
        <v>-3.6375663680044433E-2</v>
      </c>
      <c r="D55">
        <v>59.762125096957618</v>
      </c>
      <c r="E55">
        <f t="shared" ref="E55:E65" si="4">D55/$M$18</f>
        <v>1.8676831394761428E-3</v>
      </c>
      <c r="F55">
        <v>1742.6937240505476</v>
      </c>
      <c r="G55">
        <f t="shared" ref="G55:G65" si="5">F55/$N$18</f>
        <v>0.22312762941891445</v>
      </c>
      <c r="H55">
        <v>709.0473522084144</v>
      </c>
      <c r="I55">
        <f t="shared" ref="I55:I65" si="6">H55/$O$18</f>
        <v>5.3103012380519791E-3</v>
      </c>
      <c r="J55">
        <v>28.576881035001129</v>
      </c>
      <c r="K55">
        <f t="shared" ref="K55:K65" si="7">J55/$P$18</f>
        <v>2.6809341171560167E-4</v>
      </c>
      <c r="L55">
        <v>862.19274165305501</v>
      </c>
      <c r="M55">
        <f t="shared" ref="M55:M65" si="8">L55/$Q$18</f>
        <v>9.5801322435282443E-3</v>
      </c>
      <c r="N55">
        <v>155.78511473240363</v>
      </c>
      <c r="O55">
        <f t="shared" ref="O55:O65" si="9">N55/$R$18</f>
        <v>9.3318027274711648E-4</v>
      </c>
    </row>
    <row r="56" spans="1:15" x14ac:dyDescent="0.25">
      <c r="A56" s="1" t="s">
        <v>10</v>
      </c>
      <c r="B56">
        <v>-993.97323330520521</v>
      </c>
      <c r="C56">
        <f t="shared" si="3"/>
        <v>-6.6531006245328331E-2</v>
      </c>
      <c r="D56">
        <v>51.244598511350034</v>
      </c>
      <c r="E56">
        <f t="shared" si="4"/>
        <v>1.6014937968419911E-3</v>
      </c>
      <c r="F56">
        <v>-237.80846107280883</v>
      </c>
      <c r="G56">
        <f t="shared" si="5"/>
        <v>-3.0448057190224295E-2</v>
      </c>
      <c r="H56">
        <v>642.95404651615684</v>
      </c>
      <c r="I56">
        <f t="shared" si="6"/>
        <v>4.8153055766883375E-3</v>
      </c>
      <c r="J56">
        <v>43.822630600094158</v>
      </c>
      <c r="K56">
        <f t="shared" si="7"/>
        <v>4.1112109238030785E-4</v>
      </c>
      <c r="L56">
        <v>363.56208942741108</v>
      </c>
      <c r="M56">
        <f t="shared" si="8"/>
        <v>4.0396685418277196E-3</v>
      </c>
      <c r="N56">
        <v>130.46892535425727</v>
      </c>
      <c r="O56">
        <f t="shared" si="9"/>
        <v>7.8153183990809427E-4</v>
      </c>
    </row>
    <row r="57" spans="1:15" x14ac:dyDescent="0.25">
      <c r="A57" s="1" t="s">
        <v>34</v>
      </c>
      <c r="B57">
        <v>-978.4078593455456</v>
      </c>
      <c r="C57">
        <f t="shared" si="3"/>
        <v>-6.5489147211883911E-2</v>
      </c>
      <c r="D57">
        <v>165.83695079101369</v>
      </c>
      <c r="E57">
        <f t="shared" si="4"/>
        <v>5.1827286327587249E-3</v>
      </c>
      <c r="F57">
        <v>-145.67527479632128</v>
      </c>
      <c r="G57">
        <f t="shared" si="5"/>
        <v>-1.8651687489126059E-2</v>
      </c>
      <c r="H57">
        <v>1162.5162106894479</v>
      </c>
      <c r="I57">
        <f t="shared" si="6"/>
        <v>8.7064866029781234E-3</v>
      </c>
      <c r="J57">
        <v>245.2068385056096</v>
      </c>
      <c r="K57">
        <f t="shared" si="7"/>
        <v>2.3004028266922741E-3</v>
      </c>
      <c r="L57">
        <v>148.13931954175956</v>
      </c>
      <c r="M57">
        <f t="shared" si="8"/>
        <v>1.6460290177755011E-3</v>
      </c>
      <c r="N57">
        <v>1975.8056929186521</v>
      </c>
      <c r="O57">
        <f t="shared" si="9"/>
        <v>1.183542406205015E-2</v>
      </c>
    </row>
    <row r="58" spans="1:15" x14ac:dyDescent="0.25">
      <c r="A58" s="1" t="s">
        <v>58</v>
      </c>
      <c r="B58">
        <v>2827.8689403862563</v>
      </c>
      <c r="C58">
        <f t="shared" si="3"/>
        <v>0.1892817229174201</v>
      </c>
      <c r="D58">
        <v>631.63396279836377</v>
      </c>
      <c r="E58">
        <f t="shared" si="4"/>
        <v>1.9739795074641034E-2</v>
      </c>
      <c r="F58">
        <v>2884.9750201339284</v>
      </c>
      <c r="G58">
        <f t="shared" si="5"/>
        <v>0.36938082021611568</v>
      </c>
      <c r="H58">
        <v>3359.9506998235543</v>
      </c>
      <c r="I58">
        <f t="shared" si="6"/>
        <v>2.5163834693824692E-2</v>
      </c>
      <c r="J58">
        <v>863.7197450578127</v>
      </c>
      <c r="K58">
        <f t="shared" si="7"/>
        <v>8.1029687226911035E-3</v>
      </c>
      <c r="L58">
        <v>770.07826171400143</v>
      </c>
      <c r="M58">
        <f t="shared" si="8"/>
        <v>8.5566152771617311E-3</v>
      </c>
      <c r="N58">
        <v>8115.3798090637938</v>
      </c>
      <c r="O58">
        <f t="shared" si="9"/>
        <v>4.8612554265387527E-2</v>
      </c>
    </row>
    <row r="59" spans="1:15" x14ac:dyDescent="0.25">
      <c r="A59" s="1" t="s">
        <v>56</v>
      </c>
      <c r="B59">
        <v>-60.381661872390396</v>
      </c>
      <c r="C59">
        <f t="shared" si="3"/>
        <v>-4.0416105670944037E-3</v>
      </c>
      <c r="D59">
        <v>676.31737611724145</v>
      </c>
      <c r="E59">
        <f t="shared" si="4"/>
        <v>2.1136239018602457E-2</v>
      </c>
      <c r="F59">
        <v>-76.061180299140858</v>
      </c>
      <c r="G59">
        <f t="shared" si="5"/>
        <v>-9.7385734605765287E-3</v>
      </c>
      <c r="H59">
        <v>3139.6252675813807</v>
      </c>
      <c r="I59">
        <f t="shared" si="6"/>
        <v>2.3513741209989145E-2</v>
      </c>
      <c r="J59">
        <v>785.6146574994458</v>
      </c>
      <c r="K59">
        <f t="shared" si="7"/>
        <v>7.3702274774088902E-3</v>
      </c>
      <c r="L59">
        <v>1358.5889416457196</v>
      </c>
      <c r="M59">
        <f t="shared" si="8"/>
        <v>1.5095768146466806E-2</v>
      </c>
      <c r="N59">
        <v>25665.711164281656</v>
      </c>
      <c r="O59">
        <f t="shared" si="9"/>
        <v>0.15374212989266597</v>
      </c>
    </row>
    <row r="60" spans="1:15" x14ac:dyDescent="0.25">
      <c r="A60" s="1" t="s">
        <v>35</v>
      </c>
      <c r="B60">
        <v>-531.95742733632687</v>
      </c>
      <c r="C60">
        <f t="shared" si="3"/>
        <v>-3.5606253503100864E-2</v>
      </c>
      <c r="D60">
        <v>1881.3886935052515</v>
      </c>
      <c r="E60">
        <f t="shared" si="4"/>
        <v>5.8797071489007174E-2</v>
      </c>
      <c r="F60">
        <v>238.75272995465787</v>
      </c>
      <c r="G60">
        <f t="shared" si="5"/>
        <v>3.0568957652671199E-2</v>
      </c>
      <c r="H60">
        <v>7603.0016205569045</v>
      </c>
      <c r="I60">
        <f t="shared" si="6"/>
        <v>5.6941512852144612E-2</v>
      </c>
      <c r="J60">
        <v>2485.0616957246393</v>
      </c>
      <c r="K60">
        <f t="shared" si="7"/>
        <v>2.3313554320871347E-2</v>
      </c>
      <c r="L60">
        <v>226.63759117920227</v>
      </c>
      <c r="M60">
        <f t="shared" si="8"/>
        <v>2.5182514186893293E-3</v>
      </c>
      <c r="N60">
        <v>19217.725824926201</v>
      </c>
      <c r="O60">
        <f t="shared" si="9"/>
        <v>0.11511756214763509</v>
      </c>
    </row>
    <row r="61" spans="1:15" x14ac:dyDescent="0.25">
      <c r="A61" s="1" t="s">
        <v>52</v>
      </c>
      <c r="B61">
        <v>7710.5494473123381</v>
      </c>
      <c r="C61">
        <f t="shared" si="3"/>
        <v>0.51610103395664919</v>
      </c>
      <c r="D61">
        <v>7019.4052116400517</v>
      </c>
      <c r="E61">
        <f t="shared" si="4"/>
        <v>0.21937012349647014</v>
      </c>
      <c r="F61">
        <v>1578.0454707917161</v>
      </c>
      <c r="G61">
        <f t="shared" si="5"/>
        <v>0.20204671661673893</v>
      </c>
      <c r="H61">
        <v>29957.098665650694</v>
      </c>
      <c r="I61">
        <f t="shared" si="6"/>
        <v>0.22435908918801026</v>
      </c>
      <c r="J61">
        <v>8379.941519284479</v>
      </c>
      <c r="K61">
        <f t="shared" si="7"/>
        <v>7.8616246088246688E-2</v>
      </c>
      <c r="L61">
        <v>687.26259662850612</v>
      </c>
      <c r="M61">
        <f t="shared" si="8"/>
        <v>7.6364207718894435E-3</v>
      </c>
      <c r="N61">
        <v>80320.993188114298</v>
      </c>
      <c r="O61">
        <f t="shared" si="9"/>
        <v>0.48113689462150649</v>
      </c>
    </row>
    <row r="62" spans="1:15" x14ac:dyDescent="0.25">
      <c r="A62" s="1" t="s">
        <v>2</v>
      </c>
      <c r="B62">
        <v>3022.0961715267476</v>
      </c>
      <c r="C62">
        <f t="shared" si="3"/>
        <v>0.20228220692950119</v>
      </c>
      <c r="D62">
        <v>6805.107896394682</v>
      </c>
      <c r="E62">
        <f t="shared" si="4"/>
        <v>0.21267291381944753</v>
      </c>
      <c r="F62">
        <v>1627.6638767844861</v>
      </c>
      <c r="G62">
        <f t="shared" si="5"/>
        <v>0.20839966157311321</v>
      </c>
      <c r="H62">
        <v>28498.446709194792</v>
      </c>
      <c r="I62">
        <f t="shared" si="6"/>
        <v>0.21343473940216137</v>
      </c>
      <c r="J62">
        <v>8217.3159067403922</v>
      </c>
      <c r="K62">
        <f t="shared" si="7"/>
        <v>7.7090577305642879E-2</v>
      </c>
      <c r="L62">
        <v>13167.80835300487</v>
      </c>
      <c r="M62">
        <f t="shared" si="8"/>
        <v>0.1463122330830115</v>
      </c>
      <c r="N62">
        <v>246260.13170975485</v>
      </c>
      <c r="O62">
        <f t="shared" si="9"/>
        <v>1.4751415581032397</v>
      </c>
    </row>
    <row r="63" spans="1:15" x14ac:dyDescent="0.25">
      <c r="A63" s="1" t="s">
        <v>3</v>
      </c>
      <c r="B63">
        <v>9313.3342896521535</v>
      </c>
      <c r="C63">
        <f t="shared" si="3"/>
        <v>0.62338248257377205</v>
      </c>
      <c r="D63">
        <v>18835.352430717234</v>
      </c>
      <c r="E63">
        <f t="shared" si="4"/>
        <v>0.58864155355701087</v>
      </c>
      <c r="F63">
        <v>4709.3796075532136</v>
      </c>
      <c r="G63">
        <f t="shared" si="5"/>
        <v>0.60297038622757304</v>
      </c>
      <c r="H63">
        <v>72315.792494903348</v>
      </c>
      <c r="I63">
        <f t="shared" si="6"/>
        <v>0.54159802052757466</v>
      </c>
      <c r="J63">
        <v>23438.058371561208</v>
      </c>
      <c r="K63">
        <f t="shared" si="7"/>
        <v>0.21988365438219404</v>
      </c>
      <c r="L63">
        <v>700.19736522206836</v>
      </c>
      <c r="M63">
        <f t="shared" si="8"/>
        <v>7.7801436167700211E-3</v>
      </c>
      <c r="N63">
        <v>188343.23696826157</v>
      </c>
      <c r="O63">
        <f t="shared" si="9"/>
        <v>1.1282091587891552</v>
      </c>
    </row>
    <row r="64" spans="1:15" x14ac:dyDescent="0.25">
      <c r="A64" s="1" t="s">
        <v>9</v>
      </c>
      <c r="B64">
        <v>35434.681062935437</v>
      </c>
      <c r="C64">
        <f t="shared" si="3"/>
        <v>2.3717992679340987</v>
      </c>
      <c r="D64">
        <v>69857.59249296684</v>
      </c>
      <c r="E64">
        <f t="shared" si="4"/>
        <v>2.1831862145436229</v>
      </c>
      <c r="F64">
        <v>17570.54517211199</v>
      </c>
      <c r="G64">
        <f t="shared" si="5"/>
        <v>2.2496632872120137</v>
      </c>
      <c r="H64">
        <v>291710.22542897391</v>
      </c>
      <c r="I64">
        <f t="shared" si="6"/>
        <v>2.1847189280421642</v>
      </c>
      <c r="J64">
        <v>84096.98667129004</v>
      </c>
      <c r="K64">
        <f t="shared" si="7"/>
        <v>0.78895412148349364</v>
      </c>
      <c r="L64">
        <v>5854.6214313131704</v>
      </c>
      <c r="M64">
        <f t="shared" si="8"/>
        <v>6.5052794854476431E-2</v>
      </c>
      <c r="N64">
        <v>777445.17303426273</v>
      </c>
      <c r="O64">
        <f t="shared" si="9"/>
        <v>4.6570335032602292</v>
      </c>
    </row>
    <row r="65" spans="1:15" x14ac:dyDescent="0.25">
      <c r="A65" s="1" t="s">
        <v>40</v>
      </c>
      <c r="B65">
        <v>37253.83693206661</v>
      </c>
      <c r="C65">
        <f t="shared" si="3"/>
        <v>2.4935633823337757</v>
      </c>
      <c r="D65">
        <v>65745.477921548692</v>
      </c>
      <c r="E65">
        <f t="shared" si="4"/>
        <v>2.0546746022110347</v>
      </c>
      <c r="F65">
        <v>17020.867977823436</v>
      </c>
      <c r="G65">
        <f t="shared" si="5"/>
        <v>2.1792847877576325</v>
      </c>
      <c r="H65">
        <v>274923.29422441608</v>
      </c>
      <c r="I65">
        <f t="shared" si="6"/>
        <v>2.0589957851787037</v>
      </c>
      <c r="J65">
        <v>79667.433430716104</v>
      </c>
      <c r="K65">
        <f t="shared" si="7"/>
        <v>0.74739836040561858</v>
      </c>
      <c r="L65">
        <v>124631.5204649224</v>
      </c>
      <c r="M65">
        <f t="shared" si="8"/>
        <v>1.3848254457312652</v>
      </c>
      <c r="N65">
        <v>2455496.568218465</v>
      </c>
      <c r="O65">
        <f t="shared" si="9"/>
        <v>14.708856884020996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F46"/>
  <sheetViews>
    <sheetView tabSelected="1" topLeftCell="S1" zoomScale="80" zoomScaleNormal="80" workbookViewId="0">
      <selection activeCell="AB13" sqref="AB13"/>
    </sheetView>
  </sheetViews>
  <sheetFormatPr defaultRowHeight="15" x14ac:dyDescent="0.25"/>
  <cols>
    <col min="1" max="1" width="30" bestFit="1" customWidth="1"/>
    <col min="2" max="2" width="21.42578125" bestFit="1" customWidth="1"/>
    <col min="3" max="3" width="23.140625" bestFit="1" customWidth="1"/>
    <col min="4" max="4" width="21.42578125" bestFit="1" customWidth="1"/>
    <col min="5" max="5" width="23.140625" bestFit="1" customWidth="1"/>
    <col min="6" max="6" width="21.42578125" bestFit="1" customWidth="1"/>
    <col min="7" max="7" width="23.140625" bestFit="1" customWidth="1"/>
    <col min="8" max="8" width="21.42578125" bestFit="1" customWidth="1"/>
    <col min="9" max="9" width="23.140625" bestFit="1" customWidth="1"/>
    <col min="10" max="10" width="21.28515625" bestFit="1" customWidth="1"/>
    <col min="11" max="11" width="22.85546875" bestFit="1" customWidth="1"/>
    <col min="12" max="12" width="21.42578125" bestFit="1" customWidth="1"/>
    <col min="13" max="13" width="23.140625" bestFit="1" customWidth="1"/>
    <col min="14" max="14" width="21.28515625" bestFit="1" customWidth="1"/>
    <col min="15" max="15" width="23.5703125" bestFit="1" customWidth="1"/>
    <col min="16" max="16" width="21.42578125" bestFit="1" customWidth="1"/>
    <col min="17" max="17" width="23.140625" bestFit="1" customWidth="1"/>
    <col min="18" max="18" width="21.42578125" bestFit="1" customWidth="1"/>
    <col min="19" max="19" width="25.28515625" bestFit="1" customWidth="1"/>
    <col min="20" max="20" width="25.28515625" style="27" bestFit="1" customWidth="1"/>
    <col min="21" max="21" width="23.140625" bestFit="1" customWidth="1"/>
    <col min="22" max="22" width="21.42578125" bestFit="1" customWidth="1"/>
    <col min="23" max="23" width="23.140625" bestFit="1" customWidth="1"/>
    <col min="24" max="24" width="21.42578125" bestFit="1" customWidth="1"/>
    <col min="25" max="25" width="23.140625" bestFit="1" customWidth="1"/>
    <col min="26" max="26" width="20.5703125" bestFit="1" customWidth="1"/>
    <col min="27" max="27" width="22.140625" bestFit="1" customWidth="1"/>
    <col min="28" max="28" width="21.42578125" bestFit="1" customWidth="1"/>
    <col min="29" max="29" width="23.140625" bestFit="1" customWidth="1"/>
  </cols>
  <sheetData>
    <row r="1" spans="1:29" x14ac:dyDescent="0.25">
      <c r="B1" t="s">
        <v>96</v>
      </c>
      <c r="C1" s="28" t="s">
        <v>158</v>
      </c>
      <c r="D1" t="s">
        <v>98</v>
      </c>
      <c r="E1" s="28" t="s">
        <v>159</v>
      </c>
      <c r="F1" t="s">
        <v>100</v>
      </c>
      <c r="G1" s="28" t="s">
        <v>160</v>
      </c>
      <c r="H1" t="s">
        <v>102</v>
      </c>
      <c r="I1" s="28" t="s">
        <v>161</v>
      </c>
      <c r="J1" t="s">
        <v>104</v>
      </c>
      <c r="K1" s="28" t="s">
        <v>162</v>
      </c>
      <c r="L1" t="s">
        <v>105</v>
      </c>
      <c r="M1" s="28" t="s">
        <v>163</v>
      </c>
      <c r="N1" t="s">
        <v>108</v>
      </c>
      <c r="O1" s="28" t="s">
        <v>164</v>
      </c>
      <c r="Q1" t="s">
        <v>90</v>
      </c>
      <c r="R1" s="28" t="s">
        <v>165</v>
      </c>
      <c r="S1" t="s">
        <v>110</v>
      </c>
      <c r="T1" s="28" t="s">
        <v>110</v>
      </c>
    </row>
    <row r="2" spans="1:29" x14ac:dyDescent="0.25">
      <c r="A2" s="1" t="s">
        <v>3</v>
      </c>
      <c r="B2">
        <v>0.65810989971905542</v>
      </c>
      <c r="C2" s="28">
        <v>3.6621981166397637E-2</v>
      </c>
      <c r="D2">
        <v>0.61060123382645759</v>
      </c>
      <c r="E2" s="28">
        <v>2.4208602172196086E-2</v>
      </c>
      <c r="F2">
        <v>0.62775990487259126</v>
      </c>
      <c r="G2" s="28">
        <v>3.831227785320427E-2</v>
      </c>
      <c r="H2">
        <v>0.56129201773410409</v>
      </c>
      <c r="I2" s="28">
        <v>2.1138286717390049E-2</v>
      </c>
      <c r="J2">
        <v>0.22788404648858032</v>
      </c>
      <c r="K2" s="28">
        <v>9.2825002795333105E-3</v>
      </c>
      <c r="L2">
        <v>8.2268011854118497E-3</v>
      </c>
      <c r="M2" s="28">
        <v>1.6963936854528603E-3</v>
      </c>
      <c r="N2">
        <v>1.1692162280661051</v>
      </c>
      <c r="O2" s="28">
        <v>4.3260596752518893E-2</v>
      </c>
      <c r="Q2">
        <v>0.10546799807516523</v>
      </c>
      <c r="R2" s="28">
        <v>7.0917762570529304E-6</v>
      </c>
      <c r="S2">
        <v>17.4849</v>
      </c>
      <c r="T2" s="28">
        <v>1E-4</v>
      </c>
    </row>
    <row r="3" spans="1:29" x14ac:dyDescent="0.25">
      <c r="A3" s="1" t="s">
        <v>9</v>
      </c>
      <c r="B3">
        <v>2.4366898661185212</v>
      </c>
      <c r="C3" s="28">
        <v>3.3241351735191549E-2</v>
      </c>
      <c r="D3">
        <v>2.2368220984697116</v>
      </c>
      <c r="E3" s="28">
        <v>0.10612204909597607</v>
      </c>
      <c r="F3">
        <v>2.3066525765259378</v>
      </c>
      <c r="G3" s="28">
        <v>0.14357510331932422</v>
      </c>
      <c r="H3">
        <v>2.2379100057518322</v>
      </c>
      <c r="I3" s="28">
        <v>9.480676986199417E-2</v>
      </c>
      <c r="J3">
        <v>0.80818939069778351</v>
      </c>
      <c r="K3" s="28">
        <v>3.5880079431998856E-2</v>
      </c>
      <c r="L3">
        <v>6.6764361390144036E-2</v>
      </c>
      <c r="M3" s="28">
        <v>4.3543740964646195E-3</v>
      </c>
      <c r="N3">
        <v>4.7704125384235763</v>
      </c>
      <c r="O3" s="28">
        <v>0.19714870219127295</v>
      </c>
      <c r="Q3">
        <v>0.10857729042663952</v>
      </c>
      <c r="R3" s="28">
        <v>7.1018241770139568E-6</v>
      </c>
      <c r="S3">
        <v>18.072600000000001</v>
      </c>
      <c r="T3" s="28">
        <v>1E-4</v>
      </c>
    </row>
    <row r="4" spans="1:29" x14ac:dyDescent="0.25">
      <c r="A4" s="1" t="s">
        <v>40</v>
      </c>
      <c r="B4">
        <v>2.5921918675489772</v>
      </c>
      <c r="C4" s="28">
        <v>5.1732129071491439E-2</v>
      </c>
      <c r="D4">
        <v>2.1202850595358931</v>
      </c>
      <c r="E4" s="28">
        <v>8.6859220528587244E-2</v>
      </c>
      <c r="F4">
        <v>2.2509540124140317</v>
      </c>
      <c r="G4" s="28">
        <v>0.11554084363380708</v>
      </c>
      <c r="H4">
        <v>2.1241769707040112</v>
      </c>
      <c r="I4" s="28">
        <v>8.0892880130352202E-2</v>
      </c>
      <c r="J4">
        <v>0.77108348431187701</v>
      </c>
      <c r="K4" s="28">
        <v>3.0999098943599153E-2</v>
      </c>
      <c r="L4">
        <v>1.4287758920123912</v>
      </c>
      <c r="M4" s="28">
        <v>5.4770823594176399E-2</v>
      </c>
      <c r="N4">
        <v>15.174456054739142</v>
      </c>
      <c r="O4" s="28">
        <v>0.57428150370417053</v>
      </c>
      <c r="Q4">
        <v>0.10847143235981614</v>
      </c>
      <c r="R4" s="28">
        <v>7.1174431106672855E-6</v>
      </c>
      <c r="S4">
        <v>18.166399999999999</v>
      </c>
      <c r="T4" s="28">
        <v>1E-4</v>
      </c>
    </row>
    <row r="5" spans="1:29" ht="15.75" thickBot="1" x14ac:dyDescent="0.3"/>
    <row r="6" spans="1:29" x14ac:dyDescent="0.25">
      <c r="A6" s="40"/>
      <c r="B6" s="35" t="s">
        <v>166</v>
      </c>
      <c r="C6" s="43" t="s">
        <v>173</v>
      </c>
      <c r="D6" s="36" t="s">
        <v>186</v>
      </c>
      <c r="E6" s="46" t="s">
        <v>187</v>
      </c>
      <c r="F6" s="35" t="s">
        <v>172</v>
      </c>
      <c r="G6" s="43" t="s">
        <v>174</v>
      </c>
      <c r="H6" s="36" t="s">
        <v>186</v>
      </c>
      <c r="I6" s="46" t="s">
        <v>187</v>
      </c>
      <c r="J6" s="35" t="s">
        <v>171</v>
      </c>
      <c r="K6" s="43" t="s">
        <v>175</v>
      </c>
      <c r="L6" s="36" t="s">
        <v>186</v>
      </c>
      <c r="M6" s="46" t="s">
        <v>187</v>
      </c>
      <c r="N6" s="35" t="s">
        <v>170</v>
      </c>
      <c r="O6" s="43" t="s">
        <v>176</v>
      </c>
      <c r="P6" s="36" t="s">
        <v>186</v>
      </c>
      <c r="Q6" s="46" t="s">
        <v>187</v>
      </c>
      <c r="R6" s="35" t="s">
        <v>169</v>
      </c>
      <c r="S6" s="43" t="s">
        <v>177</v>
      </c>
      <c r="T6" s="49" t="s">
        <v>186</v>
      </c>
      <c r="U6" s="46" t="s">
        <v>187</v>
      </c>
      <c r="V6" s="35" t="s">
        <v>168</v>
      </c>
      <c r="W6" s="43" t="s">
        <v>178</v>
      </c>
      <c r="X6" s="36" t="s">
        <v>186</v>
      </c>
      <c r="Y6" s="46" t="s">
        <v>187</v>
      </c>
      <c r="Z6" s="35" t="s">
        <v>167</v>
      </c>
      <c r="AA6" s="43" t="s">
        <v>179</v>
      </c>
      <c r="AB6" s="36" t="s">
        <v>186</v>
      </c>
      <c r="AC6" s="46" t="s">
        <v>187</v>
      </c>
    </row>
    <row r="7" spans="1:29" x14ac:dyDescent="0.25">
      <c r="A7" s="41" t="s">
        <v>111</v>
      </c>
      <c r="B7" s="37">
        <f>B2/$Q2</f>
        <v>6.2399013134774002</v>
      </c>
      <c r="C7" s="44">
        <f>B7*SQRT(((C2/B2)^2)+(($R2/$Q2)^2))</f>
        <v>0.3472333652916923</v>
      </c>
      <c r="D7" s="16">
        <f>(B7/1000)*$S2</f>
        <v>0.10910405047602099</v>
      </c>
      <c r="E7" s="47">
        <f>D7*SQRT(((C7/B7)^2)+(($T2/$S2)^2))</f>
        <v>6.0713407008544194E-3</v>
      </c>
      <c r="F7" s="37">
        <f>D2/$Q2</f>
        <v>5.7894455661450275</v>
      </c>
      <c r="G7" s="44">
        <f>F7*SQRT(((E2/D2)^2)+(($R2/$Q2)^2))</f>
        <v>0.22953537974004476</v>
      </c>
      <c r="H7" s="16">
        <f>(F7/1000)*$S2</f>
        <v>0.10122787677948919</v>
      </c>
      <c r="I7" s="47">
        <f>H7*SQRT(((G7/F7)^2)+(($T2/$S2)^2))</f>
        <v>4.0134032029738882E-3</v>
      </c>
      <c r="J7" s="37">
        <f>F2/$Q2</f>
        <v>5.9521363477971541</v>
      </c>
      <c r="K7" s="44">
        <f>J7*SQRT(((G2/F2)^2)+(($R2/$Q2)^2))</f>
        <v>0.36325996326739407</v>
      </c>
      <c r="L7" s="16">
        <f>(J7/1000)*$S2</f>
        <v>0.10407250882759846</v>
      </c>
      <c r="M7" s="47">
        <f>L7*SQRT(((K7/J7)^2)+(($T2/$S2)^2))</f>
        <v>6.3515641596231945E-3</v>
      </c>
      <c r="N7" s="37">
        <f>H2/$Q2</f>
        <v>5.3219178137246992</v>
      </c>
      <c r="O7" s="44">
        <f>N7*SQRT(((I2/H2)^2)+(($R2/$Q2)^2))</f>
        <v>0.20042402242085608</v>
      </c>
      <c r="P7" s="16">
        <f>(N7/1000)*$S2</f>
        <v>9.3053200781195E-2</v>
      </c>
      <c r="Q7" s="47">
        <f>P7*SQRT(((O7/N7)^2)+(($T2/$S2)^2))</f>
        <v>3.5043940300368503E-3</v>
      </c>
      <c r="R7" s="37">
        <f>J2/$Q2</f>
        <v>2.1606937710733001</v>
      </c>
      <c r="S7" s="44">
        <f>R7*SQRT(((K2/J2)^2)+(($R2/$Q2)^2))</f>
        <v>8.8012601891969702E-2</v>
      </c>
      <c r="T7" s="50">
        <f>(R7/1000)*$S2</f>
        <v>3.7779514517839549E-2</v>
      </c>
      <c r="U7" s="47">
        <f>T7*SQRT(((S7/R7)^2)+(($T2/$S2)^2))</f>
        <v>1.5388915579896037E-3</v>
      </c>
      <c r="V7" s="37">
        <f>L2/$Q2</f>
        <v>7.8002819201600376E-2</v>
      </c>
      <c r="W7" s="44">
        <f>V7*SQRT(((M2/L2)^2)+(($R2/$Q2)^2))</f>
        <v>1.6084440840880575E-2</v>
      </c>
      <c r="X7" s="16">
        <f>(V7/1000)*$S2</f>
        <v>1.3638714934580624E-3</v>
      </c>
      <c r="Y7" s="47">
        <f>X7*SQRT(((W7/V7)^2)+(($T2/$S2)^2))</f>
        <v>2.812348397668864E-4</v>
      </c>
      <c r="Z7" s="37">
        <f>N2/$Q2</f>
        <v>11.085981050221745</v>
      </c>
      <c r="AA7" s="44">
        <f>Z7*SQRT(((O2/N2)^2)+(($R2/$Q2)^2))</f>
        <v>0.41017814864279645</v>
      </c>
      <c r="AB7" s="16">
        <f>(Z7/1000)*$S2</f>
        <v>0.19383727006502219</v>
      </c>
      <c r="AC7" s="47">
        <f>AB7*SQRT(((AA7/Z7)^2)+(($T2/$S2)^2))</f>
        <v>7.1719239968850487E-3</v>
      </c>
    </row>
    <row r="8" spans="1:29" x14ac:dyDescent="0.25">
      <c r="A8" s="41" t="s">
        <v>112</v>
      </c>
      <c r="B8" s="37">
        <f t="shared" ref="B8:B9" si="0">B3/$Q3</f>
        <v>22.441984475242325</v>
      </c>
      <c r="C8" s="44">
        <f>B8*SQRT(((C3/B3)^2)+(($R3/$Q3)^2))</f>
        <v>0.30615733439122872</v>
      </c>
      <c r="D8" s="16">
        <f>(B8/1000)*$S3</f>
        <v>0.40558500862726449</v>
      </c>
      <c r="E8" s="47">
        <f t="shared" ref="E8:E9" si="1">D8*SQRT(((C8/B8)^2)+(($T3/$S3)^2))</f>
        <v>5.5330594966402575E-3</v>
      </c>
      <c r="F8" s="37">
        <f>D3/$Q3</f>
        <v>20.601196527196681</v>
      </c>
      <c r="G8" s="44">
        <f t="shared" ref="G8" si="2">F8*SQRT(((E3/D3)^2)+(($R3/$Q3)^2))</f>
        <v>0.97738808485642237</v>
      </c>
      <c r="H8" s="16">
        <f>(F8/1000)*$S3</f>
        <v>0.37231718435741479</v>
      </c>
      <c r="I8" s="47">
        <f t="shared" ref="I8:I9" si="3">H8*SQRT(((G8/F8)^2)+(($T3/$S3)^2))</f>
        <v>1.7663944022510536E-2</v>
      </c>
      <c r="J8" s="37">
        <f>F3/$Q3</f>
        <v>21.244337259313287</v>
      </c>
      <c r="K8" s="44">
        <f t="shared" ref="K8" si="4">J8*SQRT(((G3/F3)^2)+(($R3/$Q3)^2))</f>
        <v>1.3223316038431514</v>
      </c>
      <c r="L8" s="16">
        <f>(J8/1000)*$S3</f>
        <v>0.38394040955266534</v>
      </c>
      <c r="M8" s="47">
        <f t="shared" ref="M8:M9" si="5">L8*SQRT(((K8/J8)^2)+(($T3/$S3)^2))</f>
        <v>2.3897970238042559E-2</v>
      </c>
      <c r="N8" s="37">
        <f>H3/$Q3</f>
        <v>20.611216184878742</v>
      </c>
      <c r="O8" s="44">
        <f t="shared" ref="O8:O9" si="6">N8*SQRT(((I3/H3)^2)+(($R3/$Q3)^2))</f>
        <v>0.87317414617005884</v>
      </c>
      <c r="P8" s="16">
        <f>(N8/1000)*$S3</f>
        <v>0.37249826562283961</v>
      </c>
      <c r="Q8" s="47">
        <f t="shared" ref="Q8:Q9" si="7">P8*SQRT(((O8/N8)^2)+(($T3/$S3)^2))</f>
        <v>1.5780527208676315E-2</v>
      </c>
      <c r="R8" s="37">
        <f>J3/$Q3</f>
        <v>7.4434477736745368</v>
      </c>
      <c r="S8" s="44">
        <f t="shared" ref="S8:S9" si="8">R8*SQRT(((K3/J3)^2)+(($R3/$Q3)^2))</f>
        <v>0.33045693286118477</v>
      </c>
      <c r="T8" s="50">
        <f>(R8/1000)*$S3</f>
        <v>0.13452245423451042</v>
      </c>
      <c r="U8" s="47">
        <f t="shared" ref="U8:U9" si="9">T8*SQRT(((S8/R8)^2)+(($T3/$S3)^2))</f>
        <v>5.9722160112126062E-3</v>
      </c>
      <c r="V8" s="37">
        <f>L3/$Q3</f>
        <v>0.61490170852304993</v>
      </c>
      <c r="W8" s="44">
        <f t="shared" ref="W8:W9" si="10">V8*SQRT(((M3/L3)^2)+(($R3/$Q3)^2))</f>
        <v>4.0103932130825914E-2</v>
      </c>
      <c r="X8" s="16">
        <f>(V8/1000)*$S3</f>
        <v>1.1112872617453674E-2</v>
      </c>
      <c r="Y8" s="47">
        <f t="shared" ref="Y8:Y9" si="11">X8*SQRT(((W8/V8)^2)+(($T3/$S3)^2))</f>
        <v>7.2478232643596223E-4</v>
      </c>
      <c r="Z8" s="37">
        <f>N3/$Q3</f>
        <v>43.935638103316968</v>
      </c>
      <c r="AA8" s="44">
        <f t="shared" ref="AA8:AA9" si="12">Z8*SQRT(((O3/N3)^2)+(($R3/$Q3)^2))</f>
        <v>1.8157475502728586</v>
      </c>
      <c r="AB8" s="16">
        <f>(Z8/1000)*$S3</f>
        <v>0.79403121318600622</v>
      </c>
      <c r="AC8" s="47">
        <f t="shared" ref="AC8:AC9" si="13">AB8*SQRT(((AA8/Z8)^2)+(($T3/$S3)^2))</f>
        <v>3.2815279471183442E-2</v>
      </c>
    </row>
    <row r="9" spans="1:29" ht="15.75" thickBot="1" x14ac:dyDescent="0.3">
      <c r="A9" s="42" t="s">
        <v>113</v>
      </c>
      <c r="B9" s="38">
        <f t="shared" si="0"/>
        <v>23.897461397488371</v>
      </c>
      <c r="C9" s="45">
        <f>B9*SQRT(((C4/B4)^2)+(($R4/$Q4)^2))</f>
        <v>0.47692196517331342</v>
      </c>
      <c r="D9" s="39">
        <f>(B9/1000)*$S4</f>
        <v>0.43413084273133273</v>
      </c>
      <c r="E9" s="48">
        <f t="shared" si="1"/>
        <v>8.6639555177018147E-3</v>
      </c>
      <c r="F9" s="38">
        <f>D4/$Q4</f>
        <v>19.546944420375929</v>
      </c>
      <c r="G9" s="45">
        <f>F9*SQRT(((E4/D4)^2)+(($R4/$Q4)^2))</f>
        <v>0.80075767469853709</v>
      </c>
      <c r="H9" s="39">
        <f>(F9/1000)*$S4</f>
        <v>0.35509761111831728</v>
      </c>
      <c r="I9" s="48">
        <f t="shared" si="3"/>
        <v>1.4546884352971638E-2</v>
      </c>
      <c r="J9" s="38">
        <f>F4/$Q4</f>
        <v>20.751583743702</v>
      </c>
      <c r="K9" s="45">
        <f>J9*SQRT(((G4/F4)^2)+(($R4/$Q4)^2))</f>
        <v>1.0651738943883682</v>
      </c>
      <c r="L9" s="39">
        <f>(J9/1000)*$S4</f>
        <v>0.37698157092158802</v>
      </c>
      <c r="M9" s="48">
        <f t="shared" si="5"/>
        <v>1.9350375146288141E-2</v>
      </c>
      <c r="N9" s="38">
        <f>H4/$Q4</f>
        <v>19.582824016352941</v>
      </c>
      <c r="O9" s="45">
        <f t="shared" si="6"/>
        <v>0.7457539597939653</v>
      </c>
      <c r="P9" s="39">
        <f>(N9/1000)*$S4</f>
        <v>0.35574941421067408</v>
      </c>
      <c r="Q9" s="48">
        <f t="shared" si="7"/>
        <v>1.35476648767336E-2</v>
      </c>
      <c r="R9" s="38">
        <f>J4/$Q4</f>
        <v>7.1086319000018046</v>
      </c>
      <c r="S9" s="45">
        <f t="shared" si="8"/>
        <v>0.28578160681397868</v>
      </c>
      <c r="T9" s="51">
        <f>(R9/1000)*$S4</f>
        <v>0.12913825054819278</v>
      </c>
      <c r="U9" s="48">
        <f t="shared" si="9"/>
        <v>5.1916230306929476E-3</v>
      </c>
      <c r="V9" s="38">
        <f>L4/$Q4</f>
        <v>13.171909515059463</v>
      </c>
      <c r="W9" s="45">
        <f t="shared" si="10"/>
        <v>0.50493390414418693</v>
      </c>
      <c r="X9" s="39">
        <f>(V9/1000)*$S4</f>
        <v>0.23928617701437621</v>
      </c>
      <c r="Y9" s="48">
        <f t="shared" si="11"/>
        <v>9.1728313708172842E-3</v>
      </c>
      <c r="Z9" s="38">
        <f>N4/$Q4</f>
        <v>139.89357128062233</v>
      </c>
      <c r="AA9" s="45">
        <f t="shared" si="12"/>
        <v>5.2943190143683037</v>
      </c>
      <c r="AB9" s="39">
        <f>(Z9/1000)*$S4</f>
        <v>2.5413625733122975</v>
      </c>
      <c r="AC9" s="48">
        <f t="shared" si="13"/>
        <v>9.6178717960008167E-2</v>
      </c>
    </row>
    <row r="10" spans="1:29" x14ac:dyDescent="0.25">
      <c r="Q10" s="28"/>
    </row>
    <row r="14" spans="1:29" x14ac:dyDescent="0.25">
      <c r="A14" t="s">
        <v>119</v>
      </c>
    </row>
    <row r="15" spans="1:29" x14ac:dyDescent="0.25">
      <c r="B15" t="s">
        <v>83</v>
      </c>
      <c r="C15" s="28" t="s">
        <v>181</v>
      </c>
      <c r="D15" t="s">
        <v>85</v>
      </c>
      <c r="E15" s="28" t="s">
        <v>182</v>
      </c>
      <c r="F15" t="s">
        <v>84</v>
      </c>
      <c r="G15" s="28" t="s">
        <v>152</v>
      </c>
      <c r="H15" t="s">
        <v>86</v>
      </c>
      <c r="I15" s="28" t="s">
        <v>183</v>
      </c>
      <c r="J15" t="s">
        <v>87</v>
      </c>
      <c r="K15" s="28" t="s">
        <v>154</v>
      </c>
      <c r="L15" t="s">
        <v>88</v>
      </c>
      <c r="M15" s="28" t="s">
        <v>184</v>
      </c>
      <c r="N15" t="s">
        <v>89</v>
      </c>
      <c r="O15" s="28" t="s">
        <v>185</v>
      </c>
    </row>
    <row r="16" spans="1:29" x14ac:dyDescent="0.25">
      <c r="A16" t="s">
        <v>114</v>
      </c>
      <c r="B16">
        <f>B$22*$B27</f>
        <v>417.87900404658109</v>
      </c>
      <c r="C16" s="28">
        <f>B16*SQRT(((C$22/B$22)^2)+(($C27/$B27)^2))</f>
        <v>6.4993425327789942E-2</v>
      </c>
      <c r="D16">
        <f t="shared" ref="D16:N16" si="14">D$22*$B27</f>
        <v>386.28365660023553</v>
      </c>
      <c r="E16" s="28">
        <f>D16*SQRT(((E$22/D$22)^2)+(($C27/$B27)^2))</f>
        <v>6.3566295888284094E-2</v>
      </c>
      <c r="F16">
        <f t="shared" si="14"/>
        <v>400.51687215071547</v>
      </c>
      <c r="G16" s="28">
        <f>F16*SQRT(((G$22/F$22)^2)+(($C27/$B27)^2))</f>
        <v>1.5957030005107198</v>
      </c>
      <c r="H16">
        <f t="shared" si="14"/>
        <v>392.51789381947799</v>
      </c>
      <c r="I16" s="28">
        <f>H16*SQRT(((I$22/H$22)^2)+(($C27/$B27)^2))</f>
        <v>6.4920162580645466E-2</v>
      </c>
      <c r="J16">
        <f t="shared" si="14"/>
        <v>135.00607256427898</v>
      </c>
      <c r="K16" s="28">
        <f>J16*SQRT(((K$22/J$22)^2)+(($C27/$B27)^2))</f>
        <v>1.5176205410896879E-2</v>
      </c>
      <c r="L16">
        <f t="shared" si="14"/>
        <v>391.74547421865253</v>
      </c>
      <c r="M16" s="28">
        <f>L16*SQRT(((M$22/L$22)^2)+(($C27/$B27)^2))</f>
        <v>6.4918001929791233E-2</v>
      </c>
      <c r="N16">
        <f t="shared" si="14"/>
        <v>196.9026299104269</v>
      </c>
      <c r="O16" s="28">
        <f>N16*SQRT(((O$22/N$22)^2)+(($C27/$B27)^2))</f>
        <v>2.1052713200967944E-2</v>
      </c>
    </row>
    <row r="17" spans="1:15" x14ac:dyDescent="0.25">
      <c r="A17" t="s">
        <v>115</v>
      </c>
      <c r="B17">
        <f>B$22*$B28</f>
        <v>429.59182164688275</v>
      </c>
      <c r="C17" s="28">
        <f>B17*SQRT(((C$22/B$22)^2)+(($C28/$B28)^2))</f>
        <v>6.6788274055531616E-2</v>
      </c>
      <c r="D17">
        <f t="shared" ref="D17" si="15">D$22*$B28</f>
        <v>397.11088162930588</v>
      </c>
      <c r="E17" s="28">
        <f>D17*SQRT(((E$22/D$22)^2)+(($C28/$B28)^2))</f>
        <v>6.5324537372737551E-2</v>
      </c>
      <c r="F17">
        <f t="shared" ref="F17" si="16">F$22*$B28</f>
        <v>411.74304294158333</v>
      </c>
      <c r="G17" s="28">
        <f>F17*SQRT(((G$22/F$22)^2)+(($C28/$B28)^2))</f>
        <v>1.6404282871126594</v>
      </c>
      <c r="H17">
        <f t="shared" ref="H17" si="17">H$22*$B28</f>
        <v>403.51985958143729</v>
      </c>
      <c r="I17" s="28">
        <f>H17*SQRT(((I$22/H$22)^2)+(($C28/$B28)^2))</f>
        <v>6.671609360212942E-2</v>
      </c>
      <c r="J17">
        <f t="shared" ref="J17" si="18">J$22*$B28</f>
        <v>138.79018587833824</v>
      </c>
      <c r="K17" s="28">
        <f>J17*SQRT(((K$22/J$22)^2)+(($C28/$B28)^2))</f>
        <v>1.5589571218072803E-2</v>
      </c>
      <c r="L17">
        <f t="shared" ref="L17" si="19">L$22*$B28</f>
        <v>402.72578967081455</v>
      </c>
      <c r="M17" s="28">
        <f>L17*SQRT(((M$22/L$22)^2)+(($C28/$B28)^2))</f>
        <v>6.6713964921109897E-2</v>
      </c>
      <c r="N17">
        <f t="shared" ref="N17" si="20">N$22*$B28</f>
        <v>202.42165471623758</v>
      </c>
      <c r="O17" s="28">
        <f>N17*SQRT(((O$22/N$22)^2)+(($C28/$B28)^2))</f>
        <v>2.1624385505156631E-2</v>
      </c>
    </row>
    <row r="18" spans="1:15" x14ac:dyDescent="0.25">
      <c r="A18" t="s">
        <v>116</v>
      </c>
      <c r="B18">
        <f>B$22*$B29</f>
        <v>428.32041675132751</v>
      </c>
      <c r="C18" s="28">
        <f t="shared" ref="C18:E18" si="21">B18*SQRT(((C$22/B$22)^2)+(($C29/$B29)^2))</f>
        <v>6.6593411964655957E-2</v>
      </c>
      <c r="D18">
        <f t="shared" ref="D18" si="22">D$22*$B29</f>
        <v>395.9356061851733</v>
      </c>
      <c r="E18" s="28">
        <f t="shared" si="21"/>
        <v>6.5133653248794096E-2</v>
      </c>
      <c r="F18">
        <f t="shared" ref="F18" si="23">F$22*$B29</f>
        <v>410.52446266577664</v>
      </c>
      <c r="G18" s="28">
        <f t="shared" ref="G18" si="24">F18*SQRT(((G$22/F$22)^2)+(($C29/$B29)^2))</f>
        <v>1.6355734378662981</v>
      </c>
      <c r="H18">
        <f t="shared" ref="H18" si="25">H$22*$B29</f>
        <v>402.32561635083101</v>
      </c>
      <c r="I18" s="28">
        <f t="shared" ref="I18" si="26">H18*SQRT(((I$22/H$22)^2)+(($C29/$B29)^2))</f>
        <v>6.6521118011305502E-2</v>
      </c>
      <c r="J18">
        <f t="shared" ref="J18" si="27">J$22*$B29</f>
        <v>138.37942730964792</v>
      </c>
      <c r="K18" s="28">
        <f t="shared" ref="K18" si="28">J18*SQRT(((K$22/J$22)^2)+(($C29/$B29)^2))</f>
        <v>1.5544685876869618E-2</v>
      </c>
      <c r="L18">
        <f t="shared" ref="L18" si="29">L$22*$B29</f>
        <v>401.53389654167881</v>
      </c>
      <c r="M18" s="28">
        <f t="shared" ref="M18" si="30">L18*SQRT(((M$22/L$22)^2)+(($C29/$B29)^2))</f>
        <v>6.6518985977697689E-2</v>
      </c>
      <c r="N18">
        <f t="shared" ref="N18" si="31">N$22*$B29</f>
        <v>201.82257468304232</v>
      </c>
      <c r="O18" s="28">
        <f t="shared" ref="O18" si="32">N18*SQRT(((O$22/N$22)^2)+(($C29/$B29)^2))</f>
        <v>2.1562308223805417E-2</v>
      </c>
    </row>
    <row r="22" spans="1:15" x14ac:dyDescent="0.25">
      <c r="A22" t="s">
        <v>117</v>
      </c>
      <c r="B22">
        <v>79.462805972195369</v>
      </c>
      <c r="C22" s="28">
        <v>1.2266263955247436E-2</v>
      </c>
      <c r="D22">
        <v>73.454715258278597</v>
      </c>
      <c r="E22" s="28">
        <v>1.2006629388667873E-2</v>
      </c>
      <c r="F22">
        <v>76.161267237908916</v>
      </c>
      <c r="G22" s="28">
        <v>0.30343135789751202</v>
      </c>
      <c r="H22">
        <v>74.640201912884677</v>
      </c>
      <c r="I22" s="28">
        <v>1.2263188827103222E-2</v>
      </c>
      <c r="J22">
        <v>25.672410543142725</v>
      </c>
      <c r="K22" s="28">
        <v>2.8442780157523152E-3</v>
      </c>
      <c r="L22">
        <v>74.493320570976735</v>
      </c>
      <c r="M22" s="28">
        <v>1.2263098176967999E-2</v>
      </c>
      <c r="N22">
        <v>37.442502074698957</v>
      </c>
      <c r="O22" s="28">
        <v>3.9395067437263875E-3</v>
      </c>
    </row>
    <row r="26" spans="1:15" x14ac:dyDescent="0.25">
      <c r="A26" t="s">
        <v>118</v>
      </c>
      <c r="C26" s="34" t="s">
        <v>180</v>
      </c>
    </row>
    <row r="27" spans="1:15" x14ac:dyDescent="0.25">
      <c r="A27" t="s">
        <v>114</v>
      </c>
      <c r="B27">
        <v>5.2588000000000008</v>
      </c>
      <c r="C27">
        <v>1E-4</v>
      </c>
    </row>
    <row r="28" spans="1:15" x14ac:dyDescent="0.25">
      <c r="A28" t="s">
        <v>115</v>
      </c>
      <c r="B28">
        <v>5.4062000000000019</v>
      </c>
      <c r="C28">
        <v>1E-4</v>
      </c>
    </row>
    <row r="29" spans="1:15" x14ac:dyDescent="0.25">
      <c r="A29" t="s">
        <v>116</v>
      </c>
      <c r="B29">
        <v>5.3902000000000001</v>
      </c>
      <c r="C29">
        <v>1E-4</v>
      </c>
    </row>
    <row r="32" spans="1:15" x14ac:dyDescent="0.25">
      <c r="A32" t="s">
        <v>120</v>
      </c>
      <c r="B32" t="s">
        <v>83</v>
      </c>
      <c r="C32" t="s">
        <v>85</v>
      </c>
      <c r="D32" t="s">
        <v>84</v>
      </c>
      <c r="E32" t="s">
        <v>86</v>
      </c>
      <c r="F32" t="s">
        <v>87</v>
      </c>
      <c r="G32" t="s">
        <v>88</v>
      </c>
      <c r="H32" t="s">
        <v>89</v>
      </c>
    </row>
    <row r="34" spans="1:84" x14ac:dyDescent="0.25">
      <c r="A34">
        <v>1</v>
      </c>
      <c r="B34" s="15">
        <f>B16/D7</f>
        <v>3830.096153381794</v>
      </c>
      <c r="C34" s="15">
        <f>D16/H7</f>
        <v>3815.9810211341346</v>
      </c>
      <c r="D34" s="15">
        <f>F16/L7</f>
        <v>3848.4406368466871</v>
      </c>
      <c r="E34" s="15">
        <f>H16/P7</f>
        <v>4218.2094815034179</v>
      </c>
      <c r="F34" s="15">
        <f>J16/T7</f>
        <v>3573.5258720841657</v>
      </c>
      <c r="G34" s="15">
        <f>L16/X7</f>
        <v>287230.48769454926</v>
      </c>
      <c r="H34" s="15">
        <f>N16/AB7</f>
        <v>1015.8140890262046</v>
      </c>
    </row>
    <row r="35" spans="1:84" x14ac:dyDescent="0.25">
      <c r="A35">
        <v>3</v>
      </c>
      <c r="B35" s="15">
        <f>B17/D8</f>
        <v>1059.1905827606186</v>
      </c>
      <c r="C35" s="15">
        <f>D17/H8</f>
        <v>1066.592943634022</v>
      </c>
      <c r="D35" s="15">
        <f>F17/L8</f>
        <v>1072.4139285607141</v>
      </c>
      <c r="E35" s="15">
        <f>H17/P8</f>
        <v>1083.2798346234651</v>
      </c>
      <c r="F35" s="15">
        <f>J17/T8</f>
        <v>1031.7250504245778</v>
      </c>
      <c r="G35" s="15">
        <f>L17/X8</f>
        <v>36239.575808535839</v>
      </c>
      <c r="H35" s="15">
        <f>N17/AB8</f>
        <v>254.92909013492292</v>
      </c>
    </row>
    <row r="36" spans="1:84" x14ac:dyDescent="0.25">
      <c r="A36">
        <v>6</v>
      </c>
      <c r="B36" s="15">
        <f>B18/D9</f>
        <v>986.61595673910438</v>
      </c>
      <c r="C36" s="15">
        <f>D18/H9</f>
        <v>1115.0049839486219</v>
      </c>
      <c r="D36" s="15">
        <f>F18/L9</f>
        <v>1088.9775371835499</v>
      </c>
      <c r="E36" s="15">
        <f>H18/P9</f>
        <v>1130.9241850573353</v>
      </c>
      <c r="F36" s="15">
        <f>J18/T9</f>
        <v>1071.5603372527216</v>
      </c>
      <c r="G36" s="15">
        <f>L18/X9</f>
        <v>1678.0488599538069</v>
      </c>
      <c r="H36" s="15">
        <f>N18/AB9</f>
        <v>79.415104638137436</v>
      </c>
    </row>
    <row r="41" spans="1:84" x14ac:dyDescent="0.25">
      <c r="N41" s="29"/>
      <c r="O41" s="29"/>
      <c r="Q41" s="30"/>
      <c r="R41" s="30"/>
    </row>
    <row r="42" spans="1:84" s="31" customFormat="1" x14ac:dyDescent="0.25">
      <c r="B42" s="33" t="s">
        <v>143</v>
      </c>
      <c r="C42" s="33" t="s">
        <v>150</v>
      </c>
      <c r="D42" s="33" t="s">
        <v>144</v>
      </c>
      <c r="E42" s="33" t="s">
        <v>151</v>
      </c>
      <c r="F42" s="33" t="s">
        <v>145</v>
      </c>
      <c r="G42" s="33" t="s">
        <v>152</v>
      </c>
      <c r="H42" s="33" t="s">
        <v>146</v>
      </c>
      <c r="I42" s="33" t="s">
        <v>153</v>
      </c>
      <c r="J42" s="33" t="s">
        <v>147</v>
      </c>
      <c r="K42" s="33" t="s">
        <v>154</v>
      </c>
      <c r="L42" s="33" t="s">
        <v>148</v>
      </c>
      <c r="M42" s="33" t="s">
        <v>155</v>
      </c>
      <c r="N42" s="33" t="s">
        <v>149</v>
      </c>
      <c r="O42" s="33" t="s">
        <v>156</v>
      </c>
      <c r="R42" s="30"/>
      <c r="S42" s="30"/>
      <c r="AJ42" s="30"/>
      <c r="AV42" s="30"/>
      <c r="BF42" s="30"/>
      <c r="BG42" s="29"/>
      <c r="BP42" s="30"/>
      <c r="BQ42" s="30"/>
      <c r="BR42" s="30"/>
      <c r="BS42" s="30"/>
      <c r="BT42" s="30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</row>
    <row r="43" spans="1:84" x14ac:dyDescent="0.25">
      <c r="B43" s="16" t="s">
        <v>157</v>
      </c>
      <c r="C43" s="16"/>
      <c r="D43" s="16" t="s">
        <v>157</v>
      </c>
      <c r="E43" s="16"/>
      <c r="F43" s="16" t="s">
        <v>157</v>
      </c>
      <c r="G43" s="16"/>
      <c r="H43" s="16" t="s">
        <v>157</v>
      </c>
      <c r="I43" s="16"/>
      <c r="J43" s="16" t="s">
        <v>157</v>
      </c>
      <c r="K43" s="16"/>
      <c r="L43" s="16" t="s">
        <v>157</v>
      </c>
      <c r="M43" s="16"/>
      <c r="N43" s="16" t="s">
        <v>157</v>
      </c>
      <c r="O43" s="16"/>
    </row>
    <row r="44" spans="1:84" x14ac:dyDescent="0.25">
      <c r="A44" s="32" t="s">
        <v>3</v>
      </c>
      <c r="B44" s="16">
        <v>3.6529177465390923E-2</v>
      </c>
      <c r="C44" s="16">
        <v>2.0327468857900977E-3</v>
      </c>
      <c r="D44" s="16">
        <v>2.407009362801044E-2</v>
      </c>
      <c r="E44" s="16">
        <v>9.5431074915520075E-4</v>
      </c>
      <c r="F44" s="16">
        <v>3.609514591108863E-2</v>
      </c>
      <c r="G44" s="16">
        <v>2.2028919791846936E-3</v>
      </c>
      <c r="H44" s="16">
        <v>2.1005647849576425E-2</v>
      </c>
      <c r="I44" s="16">
        <v>7.9107379563558573E-4</v>
      </c>
      <c r="J44" s="16">
        <v>9.185040871026777E-3</v>
      </c>
      <c r="K44" s="16">
        <v>3.7413827675340788E-4</v>
      </c>
      <c r="L44" s="16">
        <v>1.6960383210571806E-3</v>
      </c>
      <c r="M44" s="16">
        <v>3.497287260605455E-4</v>
      </c>
      <c r="N44" s="16">
        <v>4.2901802310214399E-2</v>
      </c>
      <c r="O44" s="16">
        <v>1.587351873116096E-3</v>
      </c>
    </row>
    <row r="45" spans="1:84" x14ac:dyDescent="0.25">
      <c r="A45" s="32" t="s">
        <v>9</v>
      </c>
      <c r="B45" s="16">
        <v>3.1810716007722575E-2</v>
      </c>
      <c r="C45" s="16">
        <v>4.3396216090700514E-4</v>
      </c>
      <c r="D45" s="16">
        <v>0.10569839466321899</v>
      </c>
      <c r="E45" s="16">
        <v>5.0146724835604395E-3</v>
      </c>
      <c r="F45" s="16">
        <v>0.13559674738340902</v>
      </c>
      <c r="G45" s="16">
        <v>8.4400733831614099E-3</v>
      </c>
      <c r="H45" s="16">
        <v>9.4336960747069168E-2</v>
      </c>
      <c r="I45" s="16">
        <v>3.9964889133344197E-3</v>
      </c>
      <c r="J45" s="16">
        <v>3.5563217692102231E-2</v>
      </c>
      <c r="K45" s="16">
        <v>1.5788515542729392E-3</v>
      </c>
      <c r="L45" s="16">
        <v>4.3452474316588025E-3</v>
      </c>
      <c r="M45" s="16">
        <v>2.8339719672564197E-4</v>
      </c>
      <c r="N45" s="16">
        <v>0.19583919913484926</v>
      </c>
      <c r="O45" s="16">
        <v>8.093523073032299E-3</v>
      </c>
    </row>
    <row r="46" spans="1:84" x14ac:dyDescent="0.25">
      <c r="A46" s="32" t="s">
        <v>40</v>
      </c>
      <c r="B46" s="16">
        <v>5.0703944645132983E-2</v>
      </c>
      <c r="C46" s="16">
        <v>1.0118938500088541E-3</v>
      </c>
      <c r="D46" s="16">
        <v>8.6393822677608714E-2</v>
      </c>
      <c r="E46" s="16">
        <v>3.5391939694677851E-3</v>
      </c>
      <c r="F46" s="16">
        <v>0.10596519196078107</v>
      </c>
      <c r="G46" s="16">
        <v>5.4391638422842071E-3</v>
      </c>
      <c r="H46" s="16">
        <v>8.0396512171322571E-2</v>
      </c>
      <c r="I46" s="16">
        <v>3.0616589444606192E-3</v>
      </c>
      <c r="J46" s="16">
        <v>3.0664922401658815E-2</v>
      </c>
      <c r="K46" s="16">
        <v>1.2327912385195537E-3</v>
      </c>
      <c r="L46" s="16">
        <v>5.4437862025885492E-2</v>
      </c>
      <c r="M46" s="16">
        <v>2.0868259007816672E-3</v>
      </c>
      <c r="N46" s="16">
        <v>0.56972984433953278</v>
      </c>
      <c r="O46" s="16">
        <v>2.1561584186753534E-2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</sheetPr>
  <dimension ref="A1:A20"/>
  <sheetViews>
    <sheetView zoomScaleNormal="100" workbookViewId="0"/>
  </sheetViews>
  <sheetFormatPr defaultColWidth="9.140625" defaultRowHeight="15" x14ac:dyDescent="0.25"/>
  <sheetData>
    <row r="1" spans="1:1" x14ac:dyDescent="0.25">
      <c r="A1" t="s">
        <v>27</v>
      </c>
    </row>
    <row r="2" spans="1:1" x14ac:dyDescent="0.25">
      <c r="A2" t="s">
        <v>36</v>
      </c>
    </row>
    <row r="3" spans="1:1" x14ac:dyDescent="0.25">
      <c r="A3" t="s">
        <v>30</v>
      </c>
    </row>
    <row r="4" spans="1:1" x14ac:dyDescent="0.25">
      <c r="A4" t="s">
        <v>49</v>
      </c>
    </row>
    <row r="5" spans="1:1" x14ac:dyDescent="0.25">
      <c r="A5" t="s">
        <v>67</v>
      </c>
    </row>
    <row r="6" spans="1:1" x14ac:dyDescent="0.25">
      <c r="A6" t="s">
        <v>42</v>
      </c>
    </row>
    <row r="7" spans="1:1" x14ac:dyDescent="0.25">
      <c r="A7" t="s">
        <v>23</v>
      </c>
    </row>
    <row r="8" spans="1:1" x14ac:dyDescent="0.25">
      <c r="A8" t="s">
        <v>24</v>
      </c>
    </row>
    <row r="9" spans="1:1" x14ac:dyDescent="0.25">
      <c r="A9" t="s">
        <v>26</v>
      </c>
    </row>
    <row r="10" spans="1:1" x14ac:dyDescent="0.25">
      <c r="A10" t="s">
        <v>54</v>
      </c>
    </row>
    <row r="11" spans="1:1" x14ac:dyDescent="0.25">
      <c r="A11" t="s">
        <v>0</v>
      </c>
    </row>
    <row r="12" spans="1:1" x14ac:dyDescent="0.25">
      <c r="A12" t="s">
        <v>41</v>
      </c>
    </row>
    <row r="13" spans="1:1" x14ac:dyDescent="0.25">
      <c r="A13" t="s">
        <v>37</v>
      </c>
    </row>
    <row r="14" spans="1:1" x14ac:dyDescent="0.25">
      <c r="A14" t="s">
        <v>63</v>
      </c>
    </row>
    <row r="15" spans="1:1" x14ac:dyDescent="0.25">
      <c r="A15" t="s">
        <v>13</v>
      </c>
    </row>
    <row r="16" spans="1:1" x14ac:dyDescent="0.25">
      <c r="A16" t="s">
        <v>8</v>
      </c>
    </row>
    <row r="17" spans="1:1" x14ac:dyDescent="0.25">
      <c r="A17" t="s">
        <v>65</v>
      </c>
    </row>
    <row r="18" spans="1:1" x14ac:dyDescent="0.25">
      <c r="A18" t="s">
        <v>15</v>
      </c>
    </row>
    <row r="19" spans="1:1" x14ac:dyDescent="0.25">
      <c r="A19" t="s">
        <v>31</v>
      </c>
    </row>
    <row r="20" spans="1:1" x14ac:dyDescent="0.25">
      <c r="A20" t="s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Raw data</vt:lpstr>
      <vt:lpstr>Sheet1</vt:lpstr>
      <vt:lpstr>Calculations</vt:lpstr>
      <vt:lpstr>Masses</vt:lpstr>
      <vt:lpstr>ValueList_Helper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Hately</dc:creator>
  <cp:lastModifiedBy>Alexander Hately</cp:lastModifiedBy>
  <dcterms:created xsi:type="dcterms:W3CDTF">2019-07-12T14:18:36Z</dcterms:created>
  <dcterms:modified xsi:type="dcterms:W3CDTF">2022-04-12T15:37:45Z</dcterms:modified>
</cp:coreProperties>
</file>